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SUNFLOWER BROKING\cashflow\"/>
    </mc:Choice>
  </mc:AlternateContent>
  <bookViews>
    <workbookView xWindow="0" yWindow="0" windowWidth="21495" windowHeight="10350" tabRatio="664" activeTab="1"/>
  </bookViews>
  <sheets>
    <sheet name="Link" sheetId="8" r:id="rId1"/>
    <sheet name="BS" sheetId="2" r:id="rId2"/>
    <sheet name="P &amp; L" sheetId="3" r:id="rId3"/>
    <sheet name="Sch" sheetId="4" r:id="rId4"/>
    <sheet name="Grouping 16-17" sheetId="9" r:id="rId5"/>
    <sheet name="F.A." sheetId="5" r:id="rId6"/>
    <sheet name="Notes" sheetId="6" r:id="rId7"/>
    <sheet name="Sch 24 25 26" sheetId="7" r:id="rId8"/>
    <sheet name="PARTY CONTROL" sheetId="11" r:id="rId9"/>
    <sheet name="Sheet1" sheetId="12" r:id="rId10"/>
  </sheets>
  <definedNames>
    <definedName name="_xlnm._FilterDatabase" localSheetId="1" hidden="1">BS!$B$4:$E$4</definedName>
    <definedName name="_xlnm.Print_Area" localSheetId="1">BS!$B$1:$E$54</definedName>
    <definedName name="_xlnm.Print_Area" localSheetId="5">F.A.!$A$2:$K$29</definedName>
    <definedName name="_xlnm.Print_Area" localSheetId="4">'Grouping 16-17'!$A$1:$E$281</definedName>
    <definedName name="_xlnm.Print_Area" localSheetId="6">Notes!$B$1:$C$63</definedName>
    <definedName name="_xlnm.Print_Area" localSheetId="2">'P &amp; L'!$B$1:$E$51</definedName>
    <definedName name="_xlnm.Print_Area" localSheetId="3">Sch!$B$1:$F$295</definedName>
    <definedName name="_xlnm.Print_Area" localSheetId="7">'Sch 24 25 26'!$B$2:$E$56</definedName>
  </definedNames>
  <calcPr calcId="162913"/>
</workbook>
</file>

<file path=xl/calcChain.xml><?xml version="1.0" encoding="utf-8"?>
<calcChain xmlns="http://schemas.openxmlformats.org/spreadsheetml/2006/main">
  <c r="N40" i="2" l="1"/>
  <c r="N39" i="2"/>
  <c r="N38" i="2"/>
  <c r="H137" i="9" l="1"/>
  <c r="G22" i="9"/>
  <c r="H142" i="4" l="1"/>
  <c r="D36" i="2" l="1"/>
  <c r="I45" i="9"/>
  <c r="I43" i="9"/>
  <c r="D150" i="9" l="1"/>
  <c r="D58" i="9"/>
  <c r="D16" i="9"/>
  <c r="G132" i="9"/>
  <c r="G134" i="9" s="1"/>
  <c r="D28" i="9"/>
  <c r="H16" i="9"/>
  <c r="D124" i="9"/>
  <c r="D133" i="9"/>
  <c r="Q50" i="12"/>
  <c r="D90" i="9"/>
  <c r="J90" i="9"/>
  <c r="J92" i="9" s="1"/>
  <c r="G11" i="5"/>
  <c r="D261" i="9" l="1"/>
  <c r="E245" i="4"/>
  <c r="D161" i="9"/>
  <c r="D162" i="9" s="1"/>
  <c r="E218" i="4" s="1"/>
  <c r="B24" i="11"/>
  <c r="B22" i="11"/>
  <c r="B26" i="11" s="1"/>
  <c r="B18" i="11"/>
  <c r="B14" i="11"/>
  <c r="F13" i="11"/>
  <c r="F14" i="11" s="1"/>
  <c r="D8" i="11"/>
  <c r="B8" i="11"/>
  <c r="C5" i="11"/>
  <c r="E5" i="11" s="1"/>
  <c r="E8" i="11" s="1"/>
  <c r="B56" i="7"/>
  <c r="F22" i="7"/>
  <c r="E22" i="7"/>
  <c r="D22" i="7"/>
  <c r="C22" i="7"/>
  <c r="D18" i="7"/>
  <c r="E36" i="5"/>
  <c r="E38" i="5" s="1"/>
  <c r="I26" i="5"/>
  <c r="H26" i="5"/>
  <c r="E26" i="5"/>
  <c r="F25" i="5"/>
  <c r="B25" i="5"/>
  <c r="K23" i="5"/>
  <c r="H23" i="5"/>
  <c r="F23" i="5"/>
  <c r="D23" i="5"/>
  <c r="C23" i="5"/>
  <c r="B23" i="5"/>
  <c r="I22" i="5"/>
  <c r="E22" i="5"/>
  <c r="J22" i="5" s="1"/>
  <c r="I21" i="5"/>
  <c r="E21" i="5"/>
  <c r="J21" i="5" s="1"/>
  <c r="I20" i="5"/>
  <c r="I23" i="5" s="1"/>
  <c r="G20" i="5"/>
  <c r="G23" i="5" s="1"/>
  <c r="E20" i="5"/>
  <c r="E23" i="5" s="1"/>
  <c r="K18" i="5"/>
  <c r="K25" i="5" s="1"/>
  <c r="H18" i="5"/>
  <c r="H25" i="5" s="1"/>
  <c r="F18" i="5"/>
  <c r="D18" i="5"/>
  <c r="D25" i="5" s="1"/>
  <c r="B18" i="5"/>
  <c r="I17" i="5"/>
  <c r="E17" i="5"/>
  <c r="J17" i="5" s="1"/>
  <c r="I16" i="5"/>
  <c r="E16" i="5"/>
  <c r="J16" i="5" s="1"/>
  <c r="I15" i="5"/>
  <c r="E15" i="5"/>
  <c r="J15" i="5" s="1"/>
  <c r="G14" i="5"/>
  <c r="I14" i="5" s="1"/>
  <c r="J14" i="5" s="1"/>
  <c r="E14" i="5"/>
  <c r="G13" i="5"/>
  <c r="I13" i="5" s="1"/>
  <c r="C13" i="5"/>
  <c r="E13" i="5" s="1"/>
  <c r="I12" i="5"/>
  <c r="G12" i="5"/>
  <c r="E12" i="5"/>
  <c r="J12" i="5" s="1"/>
  <c r="I11" i="5"/>
  <c r="G18" i="5"/>
  <c r="G25" i="5" s="1"/>
  <c r="D14" i="3" s="1"/>
  <c r="E11" i="5"/>
  <c r="K8" i="5"/>
  <c r="J8" i="5"/>
  <c r="I8" i="5"/>
  <c r="F8" i="5"/>
  <c r="E8" i="5"/>
  <c r="B8" i="5"/>
  <c r="E281" i="9"/>
  <c r="D281" i="9"/>
  <c r="D276" i="9"/>
  <c r="E279" i="4" s="1"/>
  <c r="E269" i="9"/>
  <c r="D269" i="9"/>
  <c r="E275" i="4" s="1"/>
  <c r="E253" i="9"/>
  <c r="D253" i="9"/>
  <c r="E248" i="9"/>
  <c r="D248" i="9"/>
  <c r="E257" i="4" s="1"/>
  <c r="E244" i="9"/>
  <c r="D244" i="9"/>
  <c r="E238" i="9"/>
  <c r="D238" i="9"/>
  <c r="E229" i="9"/>
  <c r="D229" i="9"/>
  <c r="E246" i="4" s="1"/>
  <c r="E220" i="9"/>
  <c r="D220" i="9"/>
  <c r="E237" i="4" s="1"/>
  <c r="E240" i="4" s="1"/>
  <c r="E210" i="9"/>
  <c r="D210" i="9"/>
  <c r="E230" i="4" s="1"/>
  <c r="E233" i="4" s="1"/>
  <c r="D8" i="3" s="1"/>
  <c r="E202" i="9"/>
  <c r="D202" i="9"/>
  <c r="E224" i="4" s="1"/>
  <c r="G199" i="9"/>
  <c r="E189" i="9"/>
  <c r="D189" i="9"/>
  <c r="E174" i="9"/>
  <c r="D174" i="9"/>
  <c r="E167" i="9"/>
  <c r="D167" i="9"/>
  <c r="E162" i="9"/>
  <c r="E157" i="9"/>
  <c r="D157" i="9"/>
  <c r="E150" i="9"/>
  <c r="G148" i="9"/>
  <c r="E203" i="4"/>
  <c r="XFD141" i="9"/>
  <c r="E141" i="9"/>
  <c r="D141" i="9"/>
  <c r="E202" i="4" s="1"/>
  <c r="E137" i="9"/>
  <c r="D137" i="9"/>
  <c r="E201" i="4" s="1"/>
  <c r="E127" i="9"/>
  <c r="D127" i="9"/>
  <c r="E199" i="4" s="1"/>
  <c r="E121" i="9"/>
  <c r="D121" i="9"/>
  <c r="E117" i="9"/>
  <c r="D117" i="9"/>
  <c r="E204" i="4" s="1"/>
  <c r="E112" i="9"/>
  <c r="D112" i="9"/>
  <c r="E184" i="4" s="1"/>
  <c r="E106" i="9"/>
  <c r="D106" i="9"/>
  <c r="E183" i="4" s="1"/>
  <c r="E101" i="9"/>
  <c r="D101" i="9"/>
  <c r="E91" i="9"/>
  <c r="E93" i="9" s="1"/>
  <c r="D91" i="9"/>
  <c r="D93" i="9" s="1"/>
  <c r="E175" i="4" s="1"/>
  <c r="E178" i="4" s="1"/>
  <c r="D35" i="2" s="1"/>
  <c r="E86" i="9"/>
  <c r="D86" i="9"/>
  <c r="E82" i="9"/>
  <c r="D82" i="9"/>
  <c r="E75" i="9"/>
  <c r="D75" i="9"/>
  <c r="E136" i="4" s="1"/>
  <c r="E65" i="9"/>
  <c r="D65" i="9"/>
  <c r="E135" i="4" s="1"/>
  <c r="E58" i="9"/>
  <c r="E94" i="4"/>
  <c r="F48" i="9"/>
  <c r="E48" i="9"/>
  <c r="D48" i="9"/>
  <c r="E91" i="4" s="1"/>
  <c r="E38" i="9"/>
  <c r="D38" i="9"/>
  <c r="E85" i="4" s="1"/>
  <c r="E23" i="9"/>
  <c r="D23" i="9"/>
  <c r="E84" i="4" s="1"/>
  <c r="E19" i="9"/>
  <c r="D19" i="9"/>
  <c r="E78" i="4" s="1"/>
  <c r="E80" i="4" s="1"/>
  <c r="D17" i="2" s="1"/>
  <c r="E13" i="9"/>
  <c r="D13" i="9"/>
  <c r="F295" i="4"/>
  <c r="E20" i="3" s="1"/>
  <c r="E295" i="4"/>
  <c r="D20" i="3" s="1"/>
  <c r="E280" i="4"/>
  <c r="E274" i="4"/>
  <c r="F270" i="4"/>
  <c r="F286" i="4" s="1"/>
  <c r="E15" i="3" s="1"/>
  <c r="F262" i="4"/>
  <c r="E256" i="4"/>
  <c r="F249" i="4"/>
  <c r="E247" i="4"/>
  <c r="F240" i="4"/>
  <c r="E12" i="3" s="1"/>
  <c r="E16" i="3" s="1"/>
  <c r="F233" i="4"/>
  <c r="F226" i="4"/>
  <c r="E223" i="4"/>
  <c r="K222" i="4"/>
  <c r="E222" i="4"/>
  <c r="E219" i="4"/>
  <c r="E217" i="4"/>
  <c r="F206" i="4"/>
  <c r="E38" i="2" s="1"/>
  <c r="F194" i="4"/>
  <c r="F188" i="4"/>
  <c r="E182" i="4"/>
  <c r="F178" i="4"/>
  <c r="H177" i="4"/>
  <c r="F166" i="4"/>
  <c r="E34" i="2" s="1"/>
  <c r="E166" i="4"/>
  <c r="F152" i="4"/>
  <c r="E152" i="4"/>
  <c r="F142" i="4"/>
  <c r="E30" i="2" s="1"/>
  <c r="E138" i="4"/>
  <c r="F130" i="4"/>
  <c r="E130" i="4"/>
  <c r="F116" i="4"/>
  <c r="E116" i="4"/>
  <c r="F96" i="4"/>
  <c r="E19" i="2" s="1"/>
  <c r="F87" i="4"/>
  <c r="E18" i="2" s="1"/>
  <c r="F80" i="4"/>
  <c r="E17" i="2" s="1"/>
  <c r="F74" i="4"/>
  <c r="E74" i="4"/>
  <c r="F65" i="4"/>
  <c r="E65" i="4"/>
  <c r="H50" i="4"/>
  <c r="H45" i="4"/>
  <c r="F42" i="4"/>
  <c r="E42" i="4"/>
  <c r="F33" i="4"/>
  <c r="F26" i="4"/>
  <c r="D26" i="4"/>
  <c r="F25" i="4"/>
  <c r="D25" i="4"/>
  <c r="F24" i="4"/>
  <c r="D24" i="4"/>
  <c r="F23" i="4"/>
  <c r="D23" i="4"/>
  <c r="F22" i="4"/>
  <c r="D22" i="4"/>
  <c r="F21" i="4"/>
  <c r="D21" i="4"/>
  <c r="F18" i="4"/>
  <c r="E9" i="2" s="1"/>
  <c r="E18" i="4"/>
  <c r="C15" i="4"/>
  <c r="C18" i="4" s="1"/>
  <c r="D12" i="4"/>
  <c r="D9" i="4"/>
  <c r="E4" i="4"/>
  <c r="C4" i="4"/>
  <c r="B2" i="4"/>
  <c r="A3" i="5" s="1"/>
  <c r="B2" i="6" s="1"/>
  <c r="B51" i="3"/>
  <c r="C51" i="3" s="1"/>
  <c r="B50" i="3"/>
  <c r="E36" i="3"/>
  <c r="E31" i="3"/>
  <c r="D31" i="3"/>
  <c r="I21" i="3"/>
  <c r="E13" i="3"/>
  <c r="E8" i="3"/>
  <c r="E7" i="3"/>
  <c r="E10" i="3" s="1"/>
  <c r="B3" i="3"/>
  <c r="C53" i="2"/>
  <c r="B53" i="2"/>
  <c r="E37" i="2"/>
  <c r="E36" i="2"/>
  <c r="E35" i="2"/>
  <c r="D34" i="2"/>
  <c r="E31" i="2"/>
  <c r="D31" i="2"/>
  <c r="E29" i="2"/>
  <c r="E40" i="2" s="1"/>
  <c r="D29" i="2"/>
  <c r="E16" i="2"/>
  <c r="D16" i="2"/>
  <c r="E13" i="2"/>
  <c r="D13" i="2"/>
  <c r="E4" i="2"/>
  <c r="E4" i="3" s="1"/>
  <c r="F29" i="4" s="1"/>
  <c r="F36" i="4" s="1"/>
  <c r="F56" i="4" s="1"/>
  <c r="F102" i="4" s="1"/>
  <c r="F212" i="4" s="1"/>
  <c r="D4" i="2"/>
  <c r="D4" i="3" s="1"/>
  <c r="E29" i="4" s="1"/>
  <c r="E36" i="4" s="1"/>
  <c r="E56" i="4" s="1"/>
  <c r="E102" i="4" s="1"/>
  <c r="E212" i="4" s="1"/>
  <c r="B2" i="2"/>
  <c r="B2" i="8"/>
  <c r="E262" i="4" l="1"/>
  <c r="E270" i="4" s="1"/>
  <c r="E192" i="4"/>
  <c r="E194" i="4" s="1"/>
  <c r="D37" i="2" s="1"/>
  <c r="G200" i="9"/>
  <c r="E142" i="4"/>
  <c r="D30" i="2" s="1"/>
  <c r="E96" i="4"/>
  <c r="D19" i="2" s="1"/>
  <c r="E188" i="4"/>
  <c r="E226" i="4"/>
  <c r="D7" i="3" s="1"/>
  <c r="D10" i="3" s="1"/>
  <c r="E206" i="4"/>
  <c r="D38" i="2" s="1"/>
  <c r="E87" i="4"/>
  <c r="D18" i="2" s="1"/>
  <c r="E286" i="4"/>
  <c r="D15" i="3" s="1"/>
  <c r="E249" i="4"/>
  <c r="D13" i="3" s="1"/>
  <c r="K223" i="4"/>
  <c r="E18" i="3"/>
  <c r="E22" i="3" s="1"/>
  <c r="E26" i="3" s="1"/>
  <c r="E35" i="3" s="1"/>
  <c r="F46" i="4" s="1"/>
  <c r="F47" i="4" s="1"/>
  <c r="E45" i="4" s="1"/>
  <c r="F50" i="4"/>
  <c r="E10" i="2" s="1"/>
  <c r="E21" i="2" s="1"/>
  <c r="D12" i="3"/>
  <c r="I18" i="5"/>
  <c r="I25" i="5" s="1"/>
  <c r="J13" i="5"/>
  <c r="B3" i="7"/>
  <c r="B27" i="6"/>
  <c r="E18" i="5"/>
  <c r="E25" i="5" s="1"/>
  <c r="B27" i="11"/>
  <c r="D15" i="4"/>
  <c r="D18" i="4" s="1"/>
  <c r="D9" i="2" s="1"/>
  <c r="B53" i="4"/>
  <c r="B99" i="4" s="1"/>
  <c r="B169" i="4" s="1"/>
  <c r="B209" i="4" s="1"/>
  <c r="B266" i="4" s="1"/>
  <c r="J11" i="5"/>
  <c r="C18" i="5"/>
  <c r="C25" i="5" s="1"/>
  <c r="J20" i="5"/>
  <c r="J23" i="5" s="1"/>
  <c r="D28" i="2" s="1"/>
  <c r="C8" i="11"/>
  <c r="D10" i="11" s="1"/>
  <c r="D16" i="3" l="1"/>
  <c r="D18" i="3" s="1"/>
  <c r="D22" i="3" s="1"/>
  <c r="I22" i="3" s="1"/>
  <c r="I23" i="3" s="1"/>
  <c r="K230" i="4"/>
  <c r="H40" i="2"/>
  <c r="E43" i="2"/>
  <c r="J18" i="5"/>
  <c r="D26" i="3" l="1"/>
  <c r="D35" i="3" s="1"/>
  <c r="E30" i="4" s="1"/>
  <c r="E33" i="4" s="1"/>
  <c r="D36" i="3" s="1"/>
  <c r="D27" i="2"/>
  <c r="D40" i="2" s="1"/>
  <c r="J25" i="5"/>
  <c r="E46" i="4" l="1"/>
  <c r="E47" i="4" s="1"/>
  <c r="E50" i="4" s="1"/>
  <c r="D10" i="2" s="1"/>
  <c r="D21" i="2" s="1"/>
  <c r="D43" i="2" s="1"/>
  <c r="G40" i="2" l="1"/>
  <c r="K40" i="2" s="1"/>
  <c r="K43" i="2" s="1"/>
</calcChain>
</file>

<file path=xl/sharedStrings.xml><?xml version="1.0" encoding="utf-8"?>
<sst xmlns="http://schemas.openxmlformats.org/spreadsheetml/2006/main" count="684" uniqueCount="573">
  <si>
    <t>Previous Year</t>
  </si>
  <si>
    <t>2016-17</t>
  </si>
  <si>
    <t>31st March, 2017</t>
  </si>
  <si>
    <t>31.03.2017</t>
  </si>
  <si>
    <t>Current year</t>
  </si>
  <si>
    <t>2017-18</t>
  </si>
  <si>
    <t>31st March, 2018</t>
  </si>
  <si>
    <t>31.03.2018</t>
  </si>
  <si>
    <t>Date of Report</t>
  </si>
  <si>
    <t>Date : 02/09/2018</t>
  </si>
  <si>
    <t xml:space="preserve">Sunflower Broking Pvt. Ltd. </t>
  </si>
  <si>
    <t>Particulars</t>
  </si>
  <si>
    <t>Note No.</t>
  </si>
  <si>
    <t>I. EQUITY AND LIABILITIES</t>
  </si>
  <si>
    <t>(1) Shareholder's Funds</t>
  </si>
  <si>
    <t xml:space="preserve">(a) Share Capital </t>
  </si>
  <si>
    <t>(b) Reserves and Surplus</t>
  </si>
  <si>
    <t>(2) Non-Current Liabilities</t>
  </si>
  <si>
    <t>(a) Long term borrowings</t>
  </si>
  <si>
    <t>(3) Current Liabilities</t>
  </si>
  <si>
    <t>(a) Short-term borrowings</t>
  </si>
  <si>
    <t>(b) Trade payables</t>
  </si>
  <si>
    <t>(c) Other Current liabilities</t>
  </si>
  <si>
    <t>(d) Short-term provisions</t>
  </si>
  <si>
    <t>Total</t>
  </si>
  <si>
    <t>II.ASSETS</t>
  </si>
  <si>
    <t>(1) Non-current assets</t>
  </si>
  <si>
    <t>(a) Fixed assets</t>
  </si>
  <si>
    <t xml:space="preserve">     (i) Tangible assets</t>
  </si>
  <si>
    <t xml:space="preserve">     (ii) Intangible assets</t>
  </si>
  <si>
    <t>(b) Non-current investments</t>
  </si>
  <si>
    <t>(c) Long term loans and deposits</t>
  </si>
  <si>
    <t>(d) Deferred Tax Asset</t>
  </si>
  <si>
    <t>(2) Current assets</t>
  </si>
  <si>
    <t>(a) Inventories</t>
  </si>
  <si>
    <t>(b) Trade receivables</t>
  </si>
  <si>
    <t>(c) Cash and cash equivalents</t>
  </si>
  <si>
    <t>(d) Short-term loans and advances</t>
  </si>
  <si>
    <t>(e) Other current assets</t>
  </si>
  <si>
    <t xml:space="preserve">Significant Accounting Policies </t>
  </si>
  <si>
    <t>Notes on financial statements</t>
  </si>
  <si>
    <t>1 to 26</t>
  </si>
  <si>
    <t>AS PER OUR AUDIT REPORT OF EVEN DATE ATTACHED</t>
  </si>
  <si>
    <t>For, A. M. Fofaria &amp; Co.</t>
  </si>
  <si>
    <t>For Sunflower Broking Pvt. Ltd.</t>
  </si>
  <si>
    <t>Chartered Accountants</t>
  </si>
  <si>
    <t>Firm Registration No.119054W</t>
  </si>
  <si>
    <t>(Director)                     (Director)</t>
  </si>
  <si>
    <t>CA. Minal Thacker - Partner</t>
  </si>
  <si>
    <t>(Dhaval Dave)                     (Malay Bhow)</t>
  </si>
  <si>
    <t>Memership No. 107122</t>
  </si>
  <si>
    <t>DIN: 02734102        DIN: 02770605</t>
  </si>
  <si>
    <t>Place : Rajkot</t>
  </si>
  <si>
    <t>Note No</t>
  </si>
  <si>
    <t>I. INCOME</t>
  </si>
  <si>
    <t xml:space="preserve"> (a)  Revenue from operations</t>
  </si>
  <si>
    <t xml:space="preserve"> </t>
  </si>
  <si>
    <t xml:space="preserve"> (b)  Other Income</t>
  </si>
  <si>
    <t xml:space="preserve"> Total Revenue</t>
  </si>
  <si>
    <t>II. EXPENSES</t>
  </si>
  <si>
    <t xml:space="preserve"> (a)  Employee benefit expense</t>
  </si>
  <si>
    <t xml:space="preserve"> (b)  Financial costs</t>
  </si>
  <si>
    <t xml:space="preserve"> (c)  Depreciation and amortization expense</t>
  </si>
  <si>
    <t xml:space="preserve"> (d)  Other expenses</t>
  </si>
  <si>
    <t>Total Expenses</t>
  </si>
  <si>
    <t>III. Profit Before Exceptional And Extraordinary Items And Tax</t>
  </si>
  <si>
    <t xml:space="preserve"> (a)  Exceptional Items</t>
  </si>
  <si>
    <t>IV. Profit Before Extraordinary Items And Tax</t>
  </si>
  <si>
    <t xml:space="preserve"> (a)  Extra ordinary items </t>
  </si>
  <si>
    <t xml:space="preserve">V. Profit Before Tax </t>
  </si>
  <si>
    <t xml:space="preserve"> (a) Tax expense:</t>
  </si>
  <si>
    <t xml:space="preserve">      i) Current tax </t>
  </si>
  <si>
    <t xml:space="preserve">         MAT Credit Entitlement</t>
  </si>
  <si>
    <t xml:space="preserve">         Net Current Tax </t>
  </si>
  <si>
    <t xml:space="preserve">      ii) Deferred tax</t>
  </si>
  <si>
    <t>VI. Profit/(Loss) for the period</t>
  </si>
  <si>
    <t>Earning per share: ( Basic &amp; Diluted )</t>
  </si>
  <si>
    <t xml:space="preserve">  (Face Value Rs 10 each)</t>
  </si>
  <si>
    <t>DIN: 02734102     DIN: 02770605</t>
  </si>
  <si>
    <t>Sunflower Broking Pvt. Ltd.</t>
  </si>
  <si>
    <t>Number of shares</t>
  </si>
  <si>
    <t>Amount originally 
paid up</t>
  </si>
  <si>
    <t>NOTES - 2 : SHARE CAPITAL</t>
  </si>
  <si>
    <t>Authorised</t>
  </si>
  <si>
    <t>Ordinary Equity shares of Rs 10/- each</t>
  </si>
  <si>
    <t>Subscribed and fully paid up</t>
  </si>
  <si>
    <t>A)  Reconciliation of the number of shares and amount outstanding</t>
  </si>
  <si>
    <t xml:space="preserve">          As at the beginning of the year </t>
  </si>
  <si>
    <t>Less : Reduction During the year</t>
  </si>
  <si>
    <t>0</t>
  </si>
  <si>
    <t>Add  : Issued during the year</t>
  </si>
  <si>
    <t xml:space="preserve">          As at the end of the year</t>
  </si>
  <si>
    <t>B) Details of shares held by each shareholder holding more than 5% shares</t>
  </si>
  <si>
    <t>%</t>
  </si>
  <si>
    <t>i) Gopal Navinbhai Dave</t>
  </si>
  <si>
    <t>ii) Devanshi Gopal Dave</t>
  </si>
  <si>
    <t>iii) Dave Securities Pvt. Ltd.</t>
  </si>
  <si>
    <t>iv) Sunflower Financial Services Pvt. Ltd.</t>
  </si>
  <si>
    <t>v) Sunflower Combroking Pvt Ltd</t>
  </si>
  <si>
    <t>vi) Sunflower School Solutions Pvt. Ltd.</t>
  </si>
  <si>
    <t>C) Earning Per Share</t>
  </si>
  <si>
    <t>As at</t>
  </si>
  <si>
    <t>Net profit after tax attributable to share holders</t>
  </si>
  <si>
    <t>Weighted avreage number of equity shares at the end of the year</t>
  </si>
  <si>
    <t>Nominal value of Shares</t>
  </si>
  <si>
    <t>Basic/ Diluted E.P.S</t>
  </si>
  <si>
    <t xml:space="preserve">Particular </t>
  </si>
  <si>
    <t>NOTES  - 3 : RESERVE &amp; SURPLUS</t>
  </si>
  <si>
    <t>A. Securities Premium Account</t>
  </si>
  <si>
    <t xml:space="preserve">At the beginning of the year </t>
  </si>
  <si>
    <t>At the end of the year</t>
  </si>
  <si>
    <t>B. Surplus in Statement of Profit and Loss</t>
  </si>
  <si>
    <t xml:space="preserve">Balance at the beginning of the year </t>
  </si>
  <si>
    <t xml:space="preserve">Add: Profit for the year </t>
  </si>
  <si>
    <t>NOTES - 4 : LONG TERM BOROWINGS</t>
  </si>
  <si>
    <t>A. Secured Loan</t>
  </si>
  <si>
    <t>B. Unsecured Loan</t>
  </si>
  <si>
    <t xml:space="preserve">     From Related Parties</t>
  </si>
  <si>
    <t>NOTES - 5 : SHORT-TERM BORROWINGS</t>
  </si>
  <si>
    <t>A. Unsecured Borrowings</t>
  </si>
  <si>
    <t xml:space="preserve">     River High Right Share Broker Pvt Ltd</t>
  </si>
  <si>
    <t xml:space="preserve">     Navarang Tradelink Pvt Ltd</t>
  </si>
  <si>
    <t>NOTES - 6 : TRADE PAYABLES</t>
  </si>
  <si>
    <t>i) Trade Payables</t>
  </si>
  <si>
    <t>NOTES - 7 : OTHER CURRENT LIABILITIES</t>
  </si>
  <si>
    <t>i) Sundry Deposits from Business Associates / clients</t>
  </si>
  <si>
    <t xml:space="preserve">ii) Other payable </t>
  </si>
  <si>
    <t>NOTES - 8 : SHORT - TERM PROVISIONS</t>
  </si>
  <si>
    <t xml:space="preserve">i) Duties and Taxes </t>
  </si>
  <si>
    <t>ii) Provision for Income Tax</t>
  </si>
  <si>
    <t>iii) Provision for Audit fees</t>
  </si>
  <si>
    <t>iv) Provision for Other expenses</t>
  </si>
  <si>
    <t>NOTES - 10: NON CURRENT INVESTMENT</t>
  </si>
  <si>
    <t>A. Trade Investments</t>
  </si>
  <si>
    <t>Quoted Equity Shares</t>
  </si>
  <si>
    <t xml:space="preserve">     i) Super Domestic Machines Ltd (107600 Shares, Pr Yr 99800 Shares)</t>
  </si>
  <si>
    <t xml:space="preserve">     ii) Tarang Projects and Consultants (8423 Shares)</t>
  </si>
  <si>
    <t>Less:</t>
  </si>
  <si>
    <t>Sold during the Year</t>
  </si>
  <si>
    <t xml:space="preserve">     i) Super Domestic Machines Ltd (107600 Shares)</t>
  </si>
  <si>
    <t xml:space="preserve">B. Non Trade Investment </t>
  </si>
  <si>
    <t>(Unquoted fully paid shares of related parties)</t>
  </si>
  <si>
    <t xml:space="preserve">     i) Dave Securities Pvt. Ltd. (1,99,800 Shares)</t>
  </si>
  <si>
    <t xml:space="preserve">     ii) Sunflower Schools Solutions Pvt. Ltd. (19,925 Shares)</t>
  </si>
  <si>
    <t xml:space="preserve">     iii) Image Publications (P) Ltd. (95,000 Shares)</t>
  </si>
  <si>
    <t xml:space="preserve">     i) Sunflower Schools Solutions Pvt. Ltd. (19,925 Shares)</t>
  </si>
  <si>
    <t xml:space="preserve">     ii) Dave Securities Pvt. Ltd. (1,99,800 Shares)</t>
  </si>
  <si>
    <t xml:space="preserve">NOTES - 11 : LONG TERM LOANS AND ADVANCES </t>
  </si>
  <si>
    <t xml:space="preserve">Deposits </t>
  </si>
  <si>
    <t xml:space="preserve">     i) Deposit &amp; Margin with BSE </t>
  </si>
  <si>
    <t xml:space="preserve">     ii) Deposit &amp; Margin with NSE</t>
  </si>
  <si>
    <t xml:space="preserve">     iii) Deposit with NSCCL</t>
  </si>
  <si>
    <t xml:space="preserve">     iv) Trade Margin Security Deposits with IL&amp;FS Ltd.</t>
  </si>
  <si>
    <t xml:space="preserve">     v) Deposit with Central Depository Services (India) Ltd.</t>
  </si>
  <si>
    <t xml:space="preserve">     vi) Deposits for Telephone, VSAT, Electricity etc.</t>
  </si>
  <si>
    <t>NOTES - 12 : Deferred Tax Assets</t>
  </si>
  <si>
    <t>Balance at the beginning of the year</t>
  </si>
  <si>
    <t>Deferred Tax Liability comprise timing differences on account of differences in depreciation  in block of fixed assets.</t>
  </si>
  <si>
    <t>As per Tax Books                  Rs. 709833/-</t>
  </si>
  <si>
    <r>
      <rPr>
        <sz val="11"/>
        <rFont val="Bookman Old Style"/>
        <family val="1"/>
      </rPr>
      <t xml:space="preserve">As per financial Books        </t>
    </r>
    <r>
      <rPr>
        <u/>
        <sz val="11"/>
        <rFont val="Bookman Old Style"/>
        <family val="1"/>
      </rPr>
      <t>Rs. 1060001/</t>
    </r>
    <r>
      <rPr>
        <sz val="11"/>
        <rFont val="Bookman Old Style"/>
        <family val="1"/>
      </rPr>
      <t>-</t>
    </r>
  </si>
  <si>
    <r>
      <rPr>
        <sz val="11"/>
        <rFont val="Bookman Old Style"/>
        <family val="1"/>
      </rPr>
      <t xml:space="preserve">Timing Difference               </t>
    </r>
    <r>
      <rPr>
        <u/>
        <sz val="11"/>
        <rFont val="Bookman Old Style"/>
        <family val="1"/>
      </rPr>
      <t xml:space="preserve"> Rs. 350168/-</t>
    </r>
    <r>
      <rPr>
        <sz val="11"/>
        <rFont val="Bookman Old Style"/>
        <family val="1"/>
      </rPr>
      <t xml:space="preserve"> @ 30.9% Tax rate = Rs.108202/-</t>
    </r>
  </si>
  <si>
    <t>NOTES - 13 : INVENTORIES</t>
  </si>
  <si>
    <t>a. Stock In Trade (Shares)</t>
  </si>
  <si>
    <r>
      <rPr>
        <sz val="11"/>
        <rFont val="Bookman Old Style"/>
        <family val="1"/>
      </rPr>
      <t xml:space="preserve">i) TATA Steel </t>
    </r>
    <r>
      <rPr>
        <sz val="10"/>
        <rFont val="Bookman Old Style"/>
        <family val="1"/>
      </rPr>
      <t>(10 shares @ Rs. 312.3/-)</t>
    </r>
  </si>
  <si>
    <r>
      <rPr>
        <sz val="11"/>
        <rFont val="Bookman Old Style"/>
        <family val="1"/>
      </rPr>
      <t xml:space="preserve">ii) Hindustan Construction Co. Ltd. </t>
    </r>
    <r>
      <rPr>
        <sz val="10"/>
        <rFont val="Bookman Old Style"/>
        <family val="1"/>
      </rPr>
      <t>(250 shares @ Rs. 13.75/-)</t>
    </r>
  </si>
  <si>
    <r>
      <rPr>
        <sz val="11"/>
        <rFont val="Bookman Old Style"/>
        <family val="1"/>
      </rPr>
      <t xml:space="preserve">iii) JSW Ispat Steel Ltd. </t>
    </r>
    <r>
      <rPr>
        <sz val="10"/>
        <rFont val="Bookman Old Style"/>
        <family val="1"/>
      </rPr>
      <t>(3000 shares @ Rs. 8.78/-)</t>
    </r>
  </si>
  <si>
    <t>iv) Tata Consultancy Services (4 shares @ Rs. 1160.65/-)</t>
  </si>
  <si>
    <r>
      <rPr>
        <sz val="11"/>
        <rFont val="Bookman Old Style"/>
        <family val="1"/>
      </rPr>
      <t xml:space="preserve">v) Ace Tours Worldwide Limited </t>
    </r>
    <r>
      <rPr>
        <sz val="10"/>
        <rFont val="Bookman Old Style"/>
        <family val="1"/>
      </rPr>
      <t>(20000 shares @ Rs. 4.04/-)</t>
    </r>
  </si>
  <si>
    <r>
      <rPr>
        <sz val="11"/>
        <rFont val="Bookman Old Style"/>
        <family val="1"/>
      </rPr>
      <t xml:space="preserve">vi) Gujarat Gas Ltd </t>
    </r>
    <r>
      <rPr>
        <sz val="10"/>
        <rFont val="Bookman Old Style"/>
        <family val="1"/>
      </rPr>
      <t>(20 shares @ Rs. 549.55/-)</t>
    </r>
  </si>
  <si>
    <r>
      <rPr>
        <sz val="11"/>
        <rFont val="Bookman Old Style"/>
        <family val="1"/>
      </rPr>
      <t xml:space="preserve">viii) Liboard Securities Ltd. </t>
    </r>
    <r>
      <rPr>
        <sz val="10"/>
        <rFont val="Bookman Old Style"/>
        <family val="1"/>
      </rPr>
      <t>(755 shares @ Rs. 7.20/-)</t>
    </r>
  </si>
  <si>
    <r>
      <rPr>
        <sz val="11"/>
        <rFont val="Bookman Old Style"/>
        <family val="1"/>
      </rPr>
      <t xml:space="preserve">ix) SRK Industries Ltd. </t>
    </r>
    <r>
      <rPr>
        <sz val="10"/>
        <rFont val="Bookman Old Style"/>
        <family val="1"/>
      </rPr>
      <t>(Purchase Value 28 shares @ Rs. 23.35/-)</t>
    </r>
  </si>
  <si>
    <t>NOTES - 14 : TRADE RECEIVABLE</t>
  </si>
  <si>
    <t>Unsecured, considered good</t>
  </si>
  <si>
    <t>i) Sub brokers, Exchange &amp; clients less than 6 months</t>
  </si>
  <si>
    <t>ii) Sub brokers, Exchange &amp; clients More than 6 months</t>
  </si>
  <si>
    <t>NOTES - 15 : CASH AND CASH EQUIVALENTS</t>
  </si>
  <si>
    <t xml:space="preserve">i) Cash on Hand </t>
  </si>
  <si>
    <t>ii) Balances with Scheduled Banks in Current Accounts</t>
  </si>
  <si>
    <t xml:space="preserve">iii)Investment in FDR </t>
  </si>
  <si>
    <t xml:space="preserve">    (In custody with Bank, IL&amp;FS &amp; NSCCL for Gurantee / as Margin money)</t>
  </si>
  <si>
    <t xml:space="preserve">NOTES - 16 : SHORT - TERM LOANS AND ADVANCES </t>
  </si>
  <si>
    <t>i) Advances to Staff</t>
  </si>
  <si>
    <t xml:space="preserve">NOTES - 17 : OTHER CURRENT ASSETS </t>
  </si>
  <si>
    <t>i) Interest receivable</t>
  </si>
  <si>
    <t>i) Receivable for Investment sold</t>
  </si>
  <si>
    <t xml:space="preserve">ii) Income Tax &amp; TDS  Receivable </t>
  </si>
  <si>
    <t>iii) Prepaid Expenses</t>
  </si>
  <si>
    <t>iv) Other Receivable</t>
  </si>
  <si>
    <t>v) Advances To supplier &amp; Others</t>
  </si>
  <si>
    <t xml:space="preserve">NOTES - 18: REVENUE FROM OPERATIONS </t>
  </si>
  <si>
    <t>i) Brokerage Income</t>
  </si>
  <si>
    <t xml:space="preserve">   Less : Paid to Business Associates</t>
  </si>
  <si>
    <t>ii) Interest Income</t>
  </si>
  <si>
    <t>iii) Odin Charges (Net)</t>
  </si>
  <si>
    <t xml:space="preserve">iv) Income from Clearing Charges </t>
  </si>
  <si>
    <t>v) Incentive on BSE Derivative Segment</t>
  </si>
  <si>
    <t>vi) Income from Depository services</t>
  </si>
  <si>
    <t>vii) Profit / (-) Loss from Shares &amp; Derivatives Transactions</t>
  </si>
  <si>
    <t>viii) Other operating income</t>
  </si>
  <si>
    <t xml:space="preserve">NOTES -  19: OTHER INCOME </t>
  </si>
  <si>
    <t xml:space="preserve">i) Interest Income </t>
  </si>
  <si>
    <t>ii) Capital Gain on sale of Investments (Net)</t>
  </si>
  <si>
    <t>NOTES - 20: EMPLOYEE BENEFIT EXPENSE</t>
  </si>
  <si>
    <t>i) Staff Salary, Allowances &amp; Other Benefits</t>
  </si>
  <si>
    <t>ii) Director Remuneration</t>
  </si>
  <si>
    <t>NOTES - 21: FINANCIAL COSTS</t>
  </si>
  <si>
    <t>i)  Bank Charges</t>
  </si>
  <si>
    <t>ii) Bank Guarantee Commission</t>
  </si>
  <si>
    <t>iii) Interest Expense</t>
  </si>
  <si>
    <t>iv)  TDS Interest &amp; late payment charges</t>
  </si>
  <si>
    <t>NOTES - 22: OTHER EXPENSES</t>
  </si>
  <si>
    <t>i)  Advertisement Exps</t>
  </si>
  <si>
    <t>ii)  Annual Maintenance Charges</t>
  </si>
  <si>
    <t xml:space="preserve">iii)  Auditors Remuneration </t>
  </si>
  <si>
    <t xml:space="preserve">iv)  Connectivity Charges </t>
  </si>
  <si>
    <t>v)  Conveyance &amp; Travelling</t>
  </si>
  <si>
    <t>vi)  Electricity Power Charges</t>
  </si>
  <si>
    <t xml:space="preserve">vii)  Exchange Penalty Charges </t>
  </si>
  <si>
    <t>viii) Bad Debts Written off</t>
  </si>
  <si>
    <t>Total C/f</t>
  </si>
  <si>
    <t>Total B/f</t>
  </si>
  <si>
    <t>x)  Insurance Charges</t>
  </si>
  <si>
    <t>xi)  Marketing &amp; Promotional Expenses</t>
  </si>
  <si>
    <t xml:space="preserve">xii)  Membership Fees &amp; Subscription </t>
  </si>
  <si>
    <t>xiii)  Misc. Expenses</t>
  </si>
  <si>
    <t>xiv)  Office Administration Exps.</t>
  </si>
  <si>
    <t>xv)  Postage And Courier Charges</t>
  </si>
  <si>
    <t>xvi)  Printing, Stationary &amp; Zerox Expense</t>
  </si>
  <si>
    <t>xvii)  Professional &amp; Legal Charges</t>
  </si>
  <si>
    <t>xviii)  Rent, Rates &amp; Taxes</t>
  </si>
  <si>
    <t>xix)  Repair &amp; Maintenance</t>
  </si>
  <si>
    <t>xxi)  Telephone Charges</t>
  </si>
  <si>
    <t>xxii)  Franking charges and Stamp Paper charges</t>
  </si>
  <si>
    <t>xxiii) Software Maintenance Expense</t>
  </si>
  <si>
    <t>NOTES - 23: EXCEPTIONAL ITEMS</t>
  </si>
  <si>
    <t>i)   Loss On Sale Of Assets</t>
  </si>
  <si>
    <t>ii)  Income tax paid</t>
  </si>
  <si>
    <t>iii) Charity And Donations</t>
  </si>
  <si>
    <t>iv)  Prior Period Expenses</t>
  </si>
  <si>
    <t>final</t>
  </si>
  <si>
    <t>Note</t>
  </si>
  <si>
    <t>Sub. Note</t>
  </si>
  <si>
    <t>Head</t>
  </si>
  <si>
    <t>FY 2017-18</t>
  </si>
  <si>
    <t>FY 2016-17</t>
  </si>
  <si>
    <t>B</t>
  </si>
  <si>
    <t>Unsecured Loan</t>
  </si>
  <si>
    <t>From related parties</t>
  </si>
  <si>
    <t>Devanshi G Dave</t>
  </si>
  <si>
    <t>Gopal Dave</t>
  </si>
  <si>
    <t>Kamya Dave</t>
  </si>
  <si>
    <t>Navinbhai Dave</t>
  </si>
  <si>
    <t>Sahajanand Engineering</t>
  </si>
  <si>
    <t>Varun G Dave</t>
  </si>
  <si>
    <t>Trade Payables</t>
  </si>
  <si>
    <t>Party Control Credit (As per Sheet "Party Control")</t>
  </si>
  <si>
    <t>Sub broker ledger</t>
  </si>
  <si>
    <t>debit</t>
  </si>
  <si>
    <t xml:space="preserve">debit </t>
  </si>
  <si>
    <t>DP Party Control</t>
  </si>
  <si>
    <t>Sundry Deposit from Business Associates / Clients</t>
  </si>
  <si>
    <t>SB Deposit</t>
  </si>
  <si>
    <t xml:space="preserve">Other Payable </t>
  </si>
  <si>
    <t>Creditor for Exps</t>
  </si>
  <si>
    <t>Closing Charges</t>
  </si>
  <si>
    <t xml:space="preserve">ICCL </t>
  </si>
  <si>
    <t>ILFS Charges payable</t>
  </si>
  <si>
    <t>Loan interest payable</t>
  </si>
  <si>
    <t>Leave encashment payable</t>
  </si>
  <si>
    <t>Margin penalty payable</t>
  </si>
  <si>
    <t>Processing fees payable</t>
  </si>
  <si>
    <t>Dividend Suspense</t>
  </si>
  <si>
    <t>Client Suspense</t>
  </si>
  <si>
    <t>Client suspense pay out cheques</t>
  </si>
  <si>
    <t>CDSL - DP</t>
  </si>
  <si>
    <t>Duties and Taxes</t>
  </si>
  <si>
    <t xml:space="preserve">CGST </t>
  </si>
  <si>
    <t>SGST</t>
  </si>
  <si>
    <t>Prof. tax payable</t>
  </si>
  <si>
    <t>S Tax payable</t>
  </si>
  <si>
    <t>Stamp Duty</t>
  </si>
  <si>
    <t>STT Payable</t>
  </si>
  <si>
    <t>TDS Payable</t>
  </si>
  <si>
    <t>Provision for Other Expenses</t>
  </si>
  <si>
    <t>BSE Payable</t>
  </si>
  <si>
    <t>NSE Payable</t>
  </si>
  <si>
    <t>Interest Payable (TDS)</t>
  </si>
  <si>
    <t>Provision for Professional Fees</t>
  </si>
  <si>
    <t xml:space="preserve">Deposit &amp; Margin with BSE </t>
  </si>
  <si>
    <t>BSE BMC</t>
  </si>
  <si>
    <t>BSE ABC</t>
  </si>
  <si>
    <t>BSE Core SGF</t>
  </si>
  <si>
    <t>BSE Membership Depo.</t>
  </si>
  <si>
    <t>Deposit &amp; Margin with NSE</t>
  </si>
  <si>
    <t>NSE ABC</t>
  </si>
  <si>
    <t>NSE Leaseline</t>
  </si>
  <si>
    <t>NSE Secu. Depo.</t>
  </si>
  <si>
    <t>NSE Curr. Deri.</t>
  </si>
  <si>
    <t>Security Depo. with Exchange</t>
  </si>
  <si>
    <t>NSE Core SGF</t>
  </si>
  <si>
    <t>NSE Secureity Depo. IFSD</t>
  </si>
  <si>
    <t>Trade Margin Security with ILFS</t>
  </si>
  <si>
    <t>BSE FO Sec. Depo.</t>
  </si>
  <si>
    <t>BSE CD Dec. Depo.</t>
  </si>
  <si>
    <t>ILFS Collateral Depo</t>
  </si>
  <si>
    <t>NSE FO Sec. Depo.</t>
  </si>
  <si>
    <t>Deposits for Telephone, VSAT, Electricity etc.</t>
  </si>
  <si>
    <t>Other Depo.</t>
  </si>
  <si>
    <t>Sub brokers &amp; clients less than 6 months</t>
  </si>
  <si>
    <t>Total of Party A/c (As per Sheet "Party Control")</t>
  </si>
  <si>
    <t xml:space="preserve">Subbroker Ledger </t>
  </si>
  <si>
    <t>Less : more than 182 days</t>
  </si>
  <si>
    <t>Net</t>
  </si>
  <si>
    <t xml:space="preserve">Cash on Hand </t>
  </si>
  <si>
    <t>HO Cash</t>
  </si>
  <si>
    <t>Cash On Hand -Mumbai</t>
  </si>
  <si>
    <t>Cash Other</t>
  </si>
  <si>
    <t>Cash SBPL</t>
  </si>
  <si>
    <t>Petty Cash Ahmedabad</t>
  </si>
  <si>
    <t>Balances with Scheduled Banks in Current Accounts</t>
  </si>
  <si>
    <t>DP SBI A/c.</t>
  </si>
  <si>
    <t>Investment in FDR</t>
  </si>
  <si>
    <t>FDR against Bad Debt</t>
  </si>
  <si>
    <t>Andhrabank FD</t>
  </si>
  <si>
    <t>HDFC FD</t>
  </si>
  <si>
    <t>Advances to Suppliers and Others</t>
  </si>
  <si>
    <t>Sunflower Combroking Pvt Ltd</t>
  </si>
  <si>
    <t>Advances to Staff</t>
  </si>
  <si>
    <t>Interest receivable</t>
  </si>
  <si>
    <t>Interest receivable on FDR</t>
  </si>
  <si>
    <t>Interest receivable from ILFS</t>
  </si>
  <si>
    <t>Interest receivable from NSE</t>
  </si>
  <si>
    <t xml:space="preserve">Income Tax &amp; TDS  Receivable </t>
  </si>
  <si>
    <t>CGST ON FIXED ASSETS</t>
  </si>
  <si>
    <t>SGST ON FIXED ASSETS</t>
  </si>
  <si>
    <t>IGST</t>
  </si>
  <si>
    <t>TDS AY 2018-19</t>
  </si>
  <si>
    <t>TDS AY 2017-18</t>
  </si>
  <si>
    <t>TDS AY 2016-17</t>
  </si>
  <si>
    <t>TAX RECEIVABLE AY  2014-15</t>
  </si>
  <si>
    <t>Prepaid Expenses</t>
  </si>
  <si>
    <t>Other Receivable</t>
  </si>
  <si>
    <t>BSE TDS</t>
  </si>
  <si>
    <t>ILFS TDS</t>
  </si>
  <si>
    <t>NSE TDS</t>
  </si>
  <si>
    <t>Excess TDS Paid</t>
  </si>
  <si>
    <t>Excess Service Tax Paid</t>
  </si>
  <si>
    <t>Paid to Business Associates</t>
  </si>
  <si>
    <t>Commission Exps.</t>
  </si>
  <si>
    <t>Remeshire</t>
  </si>
  <si>
    <t>Sales Comm.</t>
  </si>
  <si>
    <t>Commission on Brokerage</t>
  </si>
  <si>
    <t xml:space="preserve">Interest income </t>
  </si>
  <si>
    <t>Weekly Int</t>
  </si>
  <si>
    <t>Daily Int.</t>
  </si>
  <si>
    <t xml:space="preserve">Odin Charges  </t>
  </si>
  <si>
    <t>Odin Rent</t>
  </si>
  <si>
    <t>Profit / (-) Loss from Shares &amp; Derivatives Transactions</t>
  </si>
  <si>
    <t>Loss on Sale of Shares</t>
  </si>
  <si>
    <t>Profit on Sale of Shares</t>
  </si>
  <si>
    <t>Derivative Profit (Loss)</t>
  </si>
  <si>
    <t>Loss on Valuation of Inventory</t>
  </si>
  <si>
    <t>Income from Depository services</t>
  </si>
  <si>
    <t>AMC</t>
  </si>
  <si>
    <t>Income Received</t>
  </si>
  <si>
    <t>Insurance Exps.</t>
  </si>
  <si>
    <t>Interest Exps</t>
  </si>
  <si>
    <t>Software</t>
  </si>
  <si>
    <t>Bank Charges</t>
  </si>
  <si>
    <t>Misc. Expenses</t>
  </si>
  <si>
    <t>Penalty Exps</t>
  </si>
  <si>
    <t>SETL Fees</t>
  </si>
  <si>
    <t>Corp AMC</t>
  </si>
  <si>
    <t>Statement Charges</t>
  </si>
  <si>
    <t>Other operating income</t>
  </si>
  <si>
    <t>Accounting Opening Charges</t>
  </si>
  <si>
    <t>Auction Comm.</t>
  </si>
  <si>
    <t>Ben to Market</t>
  </si>
  <si>
    <t>Rebate on TO Charges</t>
  </si>
  <si>
    <t>Turnover over charges Exps.</t>
  </si>
  <si>
    <t>KYC Form</t>
  </si>
  <si>
    <t>Other Income</t>
  </si>
  <si>
    <t>Rounding</t>
  </si>
  <si>
    <t>General charges</t>
  </si>
  <si>
    <t>Nse Investor Protection Fund</t>
  </si>
  <si>
    <t>Interest Income</t>
  </si>
  <si>
    <t>Interest on NSE Deposit</t>
  </si>
  <si>
    <t>Interest on HDFC FDR</t>
  </si>
  <si>
    <t>Interest on Andhra FDR</t>
  </si>
  <si>
    <t>Interest on TMDR</t>
  </si>
  <si>
    <t>Interest on TDS Refund</t>
  </si>
  <si>
    <t>Staff Salary, Allowances &amp; Other Benefits</t>
  </si>
  <si>
    <t>Salary Exps</t>
  </si>
  <si>
    <t>Training Charges</t>
  </si>
  <si>
    <t>Provident Fund</t>
  </si>
  <si>
    <t>Leave encashment</t>
  </si>
  <si>
    <t>ESIC contribution</t>
  </si>
  <si>
    <t>Staff Welfare exp</t>
  </si>
  <si>
    <t>Gratuity Exp</t>
  </si>
  <si>
    <t>Interest Expense</t>
  </si>
  <si>
    <t>Interest on Loan</t>
  </si>
  <si>
    <t>Interest on OD</t>
  </si>
  <si>
    <t>Interest paid</t>
  </si>
  <si>
    <t>ILFS Collateral funding</t>
  </si>
  <si>
    <t>Other Interest (Navrang Trading co.)</t>
  </si>
  <si>
    <t>Interest on S. Tax</t>
  </si>
  <si>
    <t>late payment interest Exp</t>
  </si>
  <si>
    <t>Interest on Incometax</t>
  </si>
  <si>
    <t>Interest on TDS</t>
  </si>
  <si>
    <t>TDS late filing fees</t>
  </si>
  <si>
    <t>Income tax Appeal fees</t>
  </si>
  <si>
    <t>GST Late Fees</t>
  </si>
  <si>
    <t xml:space="preserve">Connectivity Charges </t>
  </si>
  <si>
    <t>Internet Exps.</t>
  </si>
  <si>
    <t>Leaseline Charges</t>
  </si>
  <si>
    <t>VSAT charges</t>
  </si>
  <si>
    <t>Conveyance &amp; Travelling</t>
  </si>
  <si>
    <t>Travelling Exps</t>
  </si>
  <si>
    <t xml:space="preserve">Membership Fees &amp; Subscription </t>
  </si>
  <si>
    <t>Annual Subs. Exps.</t>
  </si>
  <si>
    <t>Mem. Fees</t>
  </si>
  <si>
    <t>Exchange Bill</t>
  </si>
  <si>
    <t>Exchange Other</t>
  </si>
  <si>
    <t>BSE Ex. Charges</t>
  </si>
  <si>
    <t>ILFS Transaction Charges</t>
  </si>
  <si>
    <t>ILFS Security Charges</t>
  </si>
  <si>
    <t>Kasar</t>
  </si>
  <si>
    <t>NSE Ex. Charges</t>
  </si>
  <si>
    <t>Now Usage Charges</t>
  </si>
  <si>
    <t>Emp. Prof. Tax</t>
  </si>
  <si>
    <t>Web Development</t>
  </si>
  <si>
    <t>NSCCL non settlement dues</t>
  </si>
  <si>
    <t>Professional &amp; Legal Charges</t>
  </si>
  <si>
    <t>Legal Exps.</t>
  </si>
  <si>
    <t>Prof. fees Exps</t>
  </si>
  <si>
    <t>ROC Filing Fees</t>
  </si>
  <si>
    <t>Rent, Rates &amp; Taxes</t>
  </si>
  <si>
    <t>Rent Exps</t>
  </si>
  <si>
    <t>Municipal Taxes</t>
  </si>
  <si>
    <t>NOTES - 9  : FIXED ASSETS</t>
  </si>
  <si>
    <t>GROSS BLOCK</t>
  </si>
  <si>
    <t>DEPRECIATION BLOCK</t>
  </si>
  <si>
    <t xml:space="preserve">           NET BLOCK</t>
  </si>
  <si>
    <t>Depn.
%</t>
  </si>
  <si>
    <t xml:space="preserve">Addition  </t>
  </si>
  <si>
    <t xml:space="preserve">Deduction  </t>
  </si>
  <si>
    <t xml:space="preserve">Addition </t>
  </si>
  <si>
    <t xml:space="preserve">Deduction </t>
  </si>
  <si>
    <t>Tangible Assets :</t>
  </si>
  <si>
    <t>Electrical Fittings</t>
  </si>
  <si>
    <t>Air Conditioner</t>
  </si>
  <si>
    <t>Computer</t>
  </si>
  <si>
    <t>Furniture and Fixtures</t>
  </si>
  <si>
    <t>Office Equipments</t>
  </si>
  <si>
    <t>Power Generator</t>
  </si>
  <si>
    <t>Telephone Instruments</t>
  </si>
  <si>
    <t>Intangible Assets :</t>
  </si>
  <si>
    <t>Computer Software</t>
  </si>
  <si>
    <t>Odin Software</t>
  </si>
  <si>
    <t xml:space="preserve">RE-Kyc Software </t>
  </si>
  <si>
    <t>TOTAL CURRENT YEAR</t>
  </si>
  <si>
    <t>PREVIOUS YEAR</t>
  </si>
  <si>
    <t>NOTES - 1</t>
  </si>
  <si>
    <t>STATEMENT ON SIGNIFICANT ACCOUNTING POLICY</t>
  </si>
  <si>
    <t>Accounting Convention:</t>
  </si>
  <si>
    <t>The Financial Statements are prepared under the historical cost convention and on accrual basis of accounting following the generally accepted accounting standards in India.</t>
  </si>
  <si>
    <t>Use of Estimates:</t>
  </si>
  <si>
    <t>In preparation of financial statements Management is required to make estimates and assumptions that affect the reported figures. Actuals could be differ from those estimates. Any revision to accounting estimates is recognised prospectively in current and future periods.</t>
  </si>
  <si>
    <t>Revenue Recognition:</t>
  </si>
  <si>
    <t xml:space="preserve">Revenue is recongnized only when it can be reliably measured and it is reasonable to accept ultimate collection. </t>
  </si>
  <si>
    <t>Fixed Assets &amp; Depreciation:</t>
  </si>
  <si>
    <t xml:space="preserve">(a) Fixed assets are stated at cost of acquisition less accumulated depreciation. All costs incurred to bringing the assets to their working condition for intended use are included in cost of acquisition. </t>
  </si>
  <si>
    <t>(b) Depreciation on tangible and intangible Fixed Assets has been provided  at SLM method basis as per useful life prescribed in Schedule II of the Companies Act 2013.</t>
  </si>
  <si>
    <t>Investments:</t>
  </si>
  <si>
    <t>Investments in unquoted equity shares of associates / group concerns are shown at cost. Unquoted investments are sold during the year at price approved by the Board.</t>
  </si>
  <si>
    <t>Inventories :</t>
  </si>
  <si>
    <t xml:space="preserve">Inventory consists of quoted shares held as stock in trade are valued at cost or market price as of balance sheet date which ever is lower. </t>
  </si>
  <si>
    <t>Taxation:</t>
  </si>
  <si>
    <t xml:space="preserve">Current tax determined as the amount of tax payable in respect of taxable income for the year. </t>
  </si>
  <si>
    <t xml:space="preserve">Deferred tax is recognized, on timing difference being the difference between taxable income and accounting income that originate in one period and are capable of reverse in one or more subsequent periods. </t>
  </si>
  <si>
    <t xml:space="preserve">Deferred tax assets and liabilities are measured using the tax rates and tax laws that have been enacted or substantially enacted by the balance sheet date. </t>
  </si>
  <si>
    <t>Service Tax</t>
  </si>
  <si>
    <t>Unpaid tax as at year end has been shown under current liabilities "duties and taxes" and discharged through payment of chalan in subsequent year.</t>
  </si>
  <si>
    <t>Service tax liability for services rendered and billed has been discharged by payment of tax calculated after adjustment of CENVAT credit under the relevant rules. As the Company has excess CENVAT credit eligible for setoff in subsequent year, it has been shown under Current assets.</t>
  </si>
  <si>
    <t>Foreign Currency Transactions:</t>
  </si>
  <si>
    <t>There is no foreign Currency transaction during the year.</t>
  </si>
  <si>
    <t>Staff Retirement &amp; Other Benefits:</t>
  </si>
  <si>
    <t>The companies contribution to employees provident fund and ESI are charged to statement of profit &amp; loss each year. Company has provided for all known staff liabilities as per agreed terms with the employees. Any other staff benefits if payable will be debited in the year of payments</t>
  </si>
  <si>
    <t>Contingent Liabilities:</t>
  </si>
  <si>
    <t xml:space="preserve">All liabilities have been provided for in the accounts except liabilities of a contingent nature </t>
  </si>
  <si>
    <t>Guarantees issued by the Company's Banker on behalf of the Company for performance of contractual obligations or as security deposits aggregate to Rs. 420.00 lakhs which is covered by margins in the form of fixed deposits of Rs. 210.00 lakh</t>
  </si>
  <si>
    <t>Prior Period Items</t>
  </si>
  <si>
    <t>Prior period expenses in the nature of interest/ fees charges of Income Tax Default of earlier year are seperately accounted for and shown in the accounts.</t>
  </si>
  <si>
    <t xml:space="preserve">   i) List of Related Parties alongiwth nature of related party relationship with them : </t>
  </si>
  <si>
    <t xml:space="preserve">      Name of the Related Party                               Relationship                       Nature of Transaction </t>
  </si>
  <si>
    <t xml:space="preserve">      Dave Securities Pvt. Ltd.                            Associate Company             Loan Taken of Rs.13492235/-</t>
  </si>
  <si>
    <t xml:space="preserve">                                                                                                                                Loan Given of Rs.5000000/-</t>
  </si>
  <si>
    <t xml:space="preserve">      </t>
  </si>
  <si>
    <t xml:space="preserve">      Sahajanand Engg. Works Pvt. Ltd.           Associate Company              Loan Taken of Rs.6827500/-</t>
  </si>
  <si>
    <t xml:space="preserve">      Sunflower International Pvt. Ltd.               Associate Company               Loan Taken of Rs.400000/-</t>
  </si>
  <si>
    <t xml:space="preserve">      Gopal N. Dave                                                     Director                             Rent Paid of Rs.82600/-</t>
  </si>
  <si>
    <t>NOTES - 24 : SEGMENT REPORTING</t>
  </si>
  <si>
    <t>The Company operates only in one business segment i.e. share and stock broking and other related ancillary services</t>
  </si>
  <si>
    <t>NOTES - 25 : DISCLOSURE ON SPECIFIED BANK NOTES (SBNs)</t>
  </si>
  <si>
    <t>During the year the company had specified bank notes (SBNs) or other denomination notes as defined in the MCA notification, G. S. R. 308(E), dated March 31, 2017. The details of SBNs held and transacted during the period from November 8, 2016 to December 30, 2016, the denomination-wise SBNs and other notes as per notification are as follows</t>
  </si>
  <si>
    <t>(Rs. In lacs)</t>
  </si>
  <si>
    <t>SBNs</t>
  </si>
  <si>
    <t>Other denomination notes</t>
  </si>
  <si>
    <t>Closing cash in hand as on  08/11/2016</t>
  </si>
  <si>
    <t>Permitted Receipts</t>
  </si>
  <si>
    <t>Permitted Payments</t>
  </si>
  <si>
    <t>0.80</t>
  </si>
  <si>
    <t>Amount Deposited in Banks</t>
  </si>
  <si>
    <t>1.85</t>
  </si>
  <si>
    <t>Closing cash in hand as on  30/12/2016</t>
  </si>
  <si>
    <r>
      <rPr>
        <b/>
        <u/>
        <sz val="10"/>
        <rFont val="Bookman Old Style"/>
        <family val="1"/>
      </rPr>
      <t>NOTES - 26 : RELATED PARTY TRANSACTIONS</t>
    </r>
    <r>
      <rPr>
        <b/>
        <sz val="10"/>
        <rFont val="Bookman Old Style"/>
        <family val="1"/>
      </rPr>
      <t xml:space="preserve"> </t>
    </r>
  </si>
  <si>
    <t xml:space="preserve">As per the Accounting Standards 18, issued by the Institute of Chartered Accountants of India, disclosures   of transaction with the related parties as defined in the Accounting Standards are given below : </t>
  </si>
  <si>
    <t>a)  Key Management Personnel of the Company &amp; Their Relatives</t>
  </si>
  <si>
    <t xml:space="preserve">      1.  Gopalbhai N. Dave</t>
  </si>
  <si>
    <t>8. Rohitkumar Bhow</t>
  </si>
  <si>
    <t xml:space="preserve">      2.  Dhavalbhai J. Dave</t>
  </si>
  <si>
    <t>9. D. J. Dave (HUF)</t>
  </si>
  <si>
    <t xml:space="preserve">      3.  Navinbhai C. Dave</t>
  </si>
  <si>
    <t>10. Varun G. Dave</t>
  </si>
  <si>
    <t xml:space="preserve">      4.  Malay R. Bhow</t>
  </si>
  <si>
    <t>11. Neelaben R. Bhow</t>
  </si>
  <si>
    <t xml:space="preserve">      5.   Hetal D. Dave</t>
  </si>
  <si>
    <t>12. Kamya G Dave</t>
  </si>
  <si>
    <t xml:space="preserve">      6.   Devanshi G. Dave</t>
  </si>
  <si>
    <t>13. Chandrikaben Bhow</t>
  </si>
  <si>
    <t xml:space="preserve">      7.   Viralben M. Bhow</t>
  </si>
  <si>
    <t>14. Nayanbhai J Dave</t>
  </si>
  <si>
    <t xml:space="preserve">b)  Enterprises under the control of key management personnel or Associates </t>
  </si>
  <si>
    <t xml:space="preserve">     1. Sunflower Combroking Private Limited</t>
  </si>
  <si>
    <t xml:space="preserve">     3. Roofone Securities Pvt. Ltd.</t>
  </si>
  <si>
    <t xml:space="preserve">     2. Swan Engitech Works Pvt. Ltd.</t>
  </si>
  <si>
    <t xml:space="preserve">     4. Komalay Financial</t>
  </si>
  <si>
    <t>c) Transactions with related parties :</t>
  </si>
  <si>
    <t xml:space="preserve">    1. Commission paid Rs. 2186150/-</t>
  </si>
  <si>
    <t xml:space="preserve">    2. Loan Given Rs. 6500000/-(Outstanding as on 31-3-2017  Rs. Nil)</t>
  </si>
  <si>
    <t xml:space="preserve">    4. Rent Paid Rs. 240000/-</t>
  </si>
  <si>
    <t xml:space="preserve">    5. Loan Taken Rs. 4447300/- (Outstanding as on 31-03-2017 is Rs. 1055170/-)</t>
  </si>
  <si>
    <t xml:space="preserve">    7. Brokerage,  Interest and other income earned in share stock business Rs. 312146/- </t>
  </si>
  <si>
    <t xml:space="preserve">    8. Share Investment Sold Rs. 3472000/-</t>
  </si>
  <si>
    <r>
      <rPr>
        <sz val="10"/>
        <color indexed="8"/>
        <rFont val="Bookman Old Style"/>
        <family val="1"/>
      </rPr>
      <t xml:space="preserve">For </t>
    </r>
    <r>
      <rPr>
        <b/>
        <sz val="10"/>
        <color indexed="8"/>
        <rFont val="Bookman Old Style"/>
        <family val="1"/>
      </rPr>
      <t>Sunflower Broking Pvt. Ltd.</t>
    </r>
  </si>
  <si>
    <t>(Director)                                 (Director)</t>
  </si>
  <si>
    <t>DIN: 02734102         DIN: 02770605</t>
  </si>
  <si>
    <t>Party Debit / Credit Calculation F.Y. 2017-18</t>
  </si>
  <si>
    <t>(A)</t>
  </si>
  <si>
    <t>(B)</t>
  </si>
  <si>
    <t>(C)</t>
  </si>
  <si>
    <t>Client Code</t>
  </si>
  <si>
    <t>Debit Amount</t>
  </si>
  <si>
    <t>Credit Amount</t>
  </si>
  <si>
    <t>Fund a/c</t>
  </si>
  <si>
    <t>HSM018_S</t>
  </si>
  <si>
    <t>JM111</t>
  </si>
  <si>
    <t>P10030</t>
  </si>
  <si>
    <t>Total amount of  Creditors</t>
  </si>
  <si>
    <t>Report No. 302</t>
  </si>
  <si>
    <t>Less : Amount reduced by NRI's net Credit amount</t>
  </si>
  <si>
    <t>Balance Sheet</t>
  </si>
  <si>
    <t>Net Creditors</t>
  </si>
  <si>
    <t>Total Debtors</t>
  </si>
  <si>
    <t>Net Debtors</t>
  </si>
  <si>
    <t>Total Debtors more than 6 months</t>
  </si>
  <si>
    <t>Net Debtors more than 6 months</t>
  </si>
  <si>
    <t>Net debtors more than 6 months</t>
  </si>
  <si>
    <t>Net Debtors less than 6 months</t>
  </si>
  <si>
    <t>Consultancy Fees</t>
  </si>
  <si>
    <t>BSE DIFF</t>
  </si>
  <si>
    <t>GST fees Payable</t>
  </si>
  <si>
    <t>NSE diff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</si>
</sst>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_(* #,##0.00_);_(* \(#,##0.00\);_(* &quot;-&quot;??_);_(@_)"/>
    <numFmt numFmtId="165" formatCode="_(* #,##0_);_(* \(#,##0\);_(* &quot;-&quot;_);_(@_)"/>
    <numFmt numFmtId="166" formatCode="_(* #,##0_);_(* \(#,##0\);_(* &quot;-&quot;??_);_(@_)"/>
  </numFmts>
  <fonts count="38">
    <font>
      <sz val="10"/>
      <name val="Arial"/>
      <charset val="134"/>
    </font>
    <font>
      <sz val="11"/>
      <color indexed="8"/>
      <name val="Calibri"/>
      <family val="2"/>
    </font>
    <font>
      <b/>
      <sz val="11"/>
      <color indexed="8"/>
      <name val="Calibri"/>
      <family val="2"/>
    </font>
    <font>
      <sz val="11"/>
      <name val="Calibri"/>
      <family val="2"/>
    </font>
    <font>
      <sz val="10"/>
      <name val="Bookman Old Style"/>
      <family val="1"/>
    </font>
    <font>
      <b/>
      <sz val="18"/>
      <name val="Times New Roman"/>
      <family val="1"/>
    </font>
    <font>
      <b/>
      <sz val="14"/>
      <name val="Times New Roman"/>
      <family val="1"/>
    </font>
    <font>
      <b/>
      <u/>
      <sz val="10"/>
      <name val="Bookman Old Style"/>
      <family val="1"/>
    </font>
    <font>
      <sz val="10"/>
      <color indexed="8"/>
      <name val="Bookman Old Style"/>
      <family val="1"/>
    </font>
    <font>
      <b/>
      <sz val="10"/>
      <name val="Bookman Old Style"/>
      <family val="1"/>
    </font>
    <font>
      <u/>
      <sz val="10"/>
      <color indexed="8"/>
      <name val="Bookman Old Style"/>
      <family val="1"/>
    </font>
    <font>
      <b/>
      <sz val="12"/>
      <name val="Times New Roman"/>
      <family val="1"/>
    </font>
    <font>
      <b/>
      <sz val="18"/>
      <name val="Algerian"/>
      <family val="5"/>
    </font>
    <font>
      <b/>
      <u/>
      <sz val="12"/>
      <name val="Times New Roman"/>
      <family val="1"/>
    </font>
    <font>
      <b/>
      <sz val="12"/>
      <name val="Copperplate Gothic Bold"/>
      <family val="2"/>
    </font>
    <font>
      <b/>
      <sz val="9"/>
      <name val="Bookman Old Style"/>
      <family val="1"/>
    </font>
    <font>
      <sz val="10"/>
      <color indexed="14"/>
      <name val="Bookman Old Style"/>
      <family val="1"/>
    </font>
    <font>
      <b/>
      <sz val="12"/>
      <color indexed="8"/>
      <name val="Verdana"/>
      <family val="2"/>
    </font>
    <font>
      <b/>
      <sz val="14"/>
      <color indexed="8"/>
      <name val="Verdana"/>
      <family val="2"/>
    </font>
    <font>
      <sz val="11"/>
      <name val="Cambria"/>
      <family val="1"/>
    </font>
    <font>
      <sz val="11"/>
      <name val="Bookman Old Style"/>
      <family val="1"/>
    </font>
    <font>
      <b/>
      <sz val="11"/>
      <name val="Bookman Old Style"/>
      <family val="1"/>
    </font>
    <font>
      <b/>
      <u/>
      <sz val="11"/>
      <name val="Bookman Old Style"/>
      <family val="1"/>
    </font>
    <font>
      <sz val="11"/>
      <color indexed="8"/>
      <name val="Bookman Old Style"/>
      <family val="1"/>
    </font>
    <font>
      <u/>
      <sz val="11"/>
      <name val="Bookman Old Style"/>
      <family val="1"/>
    </font>
    <font>
      <sz val="10.5"/>
      <name val="Bookman Old Style"/>
      <family val="1"/>
    </font>
    <font>
      <b/>
      <sz val="11"/>
      <name val="Cambria"/>
      <family val="1"/>
    </font>
    <font>
      <b/>
      <sz val="12"/>
      <color indexed="8"/>
      <name val="Times New Roman"/>
      <family val="1"/>
    </font>
    <font>
      <b/>
      <sz val="11.5"/>
      <color indexed="8"/>
      <name val="Times New Roman"/>
      <family val="1"/>
    </font>
    <font>
      <b/>
      <sz val="11"/>
      <color indexed="8"/>
      <name val="Times New Roman"/>
      <family val="1"/>
    </font>
    <font>
      <sz val="11"/>
      <name val="Microsoft Sans Serif"/>
      <family val="2"/>
    </font>
    <font>
      <sz val="12"/>
      <name val="Times New Roman"/>
      <family val="1"/>
    </font>
    <font>
      <sz val="8"/>
      <name val="Arial"/>
      <family val="2"/>
    </font>
    <font>
      <b/>
      <sz val="10"/>
      <color indexed="8"/>
      <name val="Bookman Old Style"/>
      <family val="1"/>
    </font>
    <font>
      <sz val="10"/>
      <name val="Arial"/>
      <family val="2"/>
    </font>
    <font>
      <sz val="11"/>
      <color rgb="FFFF0000"/>
      <name val="Calibri"/>
      <family val="2"/>
    </font>
    <font>
      <sz val="11"/>
      <color indexed="8"/>
      <name val="Calibri"/>
      <family val="2"/>
    </font>
    <font>
      <sz val="11"/>
      <color rgb="FFFF0000"/>
      <name val="Bookman Old Style"/>
      <family val="1"/>
    </font>
  </fonts>
  <fills count="17">
    <fill>
      <patternFill patternType="none"/>
    </fill>
    <fill>
      <patternFill patternType="gray125"/>
    </fill>
    <fill>
      <patternFill patternType="solid">
        <fgColor theme="6" tint="0.59999389629810485"/>
        <bgColor indexed="64"/>
      </patternFill>
    </fill>
    <fill>
      <patternFill patternType="solid">
        <fgColor theme="0" tint="-0.14996795556505021"/>
        <bgColor indexed="64"/>
      </patternFill>
    </fill>
    <fill>
      <patternFill patternType="solid">
        <fgColor indexed="22"/>
        <bgColor indexed="64"/>
      </patternFill>
    </fill>
    <fill>
      <patternFill patternType="solid">
        <fgColor rgb="FFFFFF00"/>
        <bgColor indexed="64"/>
      </patternFill>
    </fill>
    <fill>
      <patternFill patternType="solid">
        <fgColor rgb="FF92D050"/>
        <bgColor indexed="64"/>
      </patternFill>
    </fill>
    <fill>
      <patternFill patternType="solid">
        <fgColor indexed="10"/>
        <bgColor indexed="64"/>
      </patternFill>
    </fill>
    <fill>
      <patternFill patternType="solid">
        <fgColor indexed="42"/>
        <bgColor indexed="64"/>
      </patternFill>
    </fill>
    <fill>
      <patternFill patternType="solid">
        <fgColor indexed="29"/>
        <bgColor indexed="64"/>
      </patternFill>
    </fill>
    <fill>
      <patternFill patternType="solid">
        <fgColor indexed="44"/>
        <bgColor indexed="64"/>
      </patternFill>
    </fill>
    <fill>
      <patternFill patternType="solid">
        <fgColor indexed="27"/>
        <bgColor indexed="64"/>
      </patternFill>
    </fill>
    <fill>
      <patternFill patternType="solid">
        <fgColor indexed="46"/>
        <bgColor indexed="64"/>
      </patternFill>
    </fill>
    <fill>
      <patternFill patternType="solid">
        <fgColor indexed="47"/>
        <bgColor indexed="64"/>
      </patternFill>
    </fill>
    <fill>
      <patternFill patternType="solid">
        <fgColor indexed="31"/>
        <bgColor indexed="64"/>
      </patternFill>
    </fill>
    <fill>
      <patternFill patternType="solid">
        <fgColor indexed="9"/>
        <bgColor indexed="64"/>
      </patternFill>
    </fill>
    <fill>
      <patternFill patternType="solid">
        <fgColor indexed="26"/>
        <bgColor indexed="64"/>
      </patternFill>
    </fill>
  </fills>
  <borders count="51">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style="thin">
        <color auto="1"/>
      </top>
      <bottom style="double">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style="double">
        <color auto="1"/>
      </top>
      <bottom style="double">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double">
        <color auto="1"/>
      </bottom>
      <diagonal/>
    </border>
    <border>
      <left style="thin">
        <color auto="1"/>
      </left>
      <right style="thin">
        <color auto="1"/>
      </right>
      <top style="double">
        <color auto="1"/>
      </top>
      <bottom/>
      <diagonal/>
    </border>
    <border>
      <left style="thin">
        <color auto="1"/>
      </left>
      <right style="thin">
        <color auto="1"/>
      </right>
      <top/>
      <bottom style="double">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thin">
        <color auto="1"/>
      </left>
      <right style="medium">
        <color auto="1"/>
      </right>
      <top/>
      <bottom/>
      <diagonal/>
    </border>
    <border>
      <left style="thin">
        <color auto="1"/>
      </left>
      <right style="medium">
        <color auto="1"/>
      </right>
      <top style="thin">
        <color auto="1"/>
      </top>
      <bottom style="double">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indexed="22"/>
      </left>
      <right style="thin">
        <color indexed="22"/>
      </right>
      <top style="thin">
        <color indexed="22"/>
      </top>
      <bottom style="thin">
        <color indexed="22"/>
      </bottom>
      <diagonal/>
    </border>
  </borders>
  <cellStyleXfs count="53">
    <xf numFmtId="0" fontId="0" fillId="0" borderId="0">
      <alignment vertical="center"/>
    </xf>
    <xf numFmtId="164" fontId="31" fillId="0" borderId="0" applyFont="0" applyFill="0" applyBorder="0" applyAlignment="0" applyProtection="0">
      <alignment vertical="center"/>
    </xf>
    <xf numFmtId="0" fontId="1" fillId="14"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3"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2" borderId="0" applyNumberFormat="0" applyBorder="0" applyAlignment="0" applyProtection="0">
      <alignment vertical="center"/>
    </xf>
    <xf numFmtId="0" fontId="1" fillId="12" borderId="0" applyNumberFormat="0" applyBorder="0" applyAlignment="0" applyProtection="0">
      <alignment vertical="center"/>
    </xf>
    <xf numFmtId="0" fontId="1" fillId="12"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9"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3" borderId="0" applyNumberFormat="0" applyBorder="0" applyAlignment="0" applyProtection="0">
      <alignment vertical="center"/>
    </xf>
    <xf numFmtId="0" fontId="1" fillId="1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2" borderId="0" applyNumberFormat="0" applyBorder="0" applyAlignment="0" applyProtection="0">
      <alignment vertical="center"/>
    </xf>
    <xf numFmtId="0" fontId="1" fillId="12" borderId="0" applyNumberFormat="0" applyBorder="0" applyAlignment="0" applyProtection="0">
      <alignment vertical="center"/>
    </xf>
    <xf numFmtId="0" fontId="1" fillId="12"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3" borderId="0" applyNumberFormat="0" applyBorder="0" applyAlignment="0" applyProtection="0">
      <alignment vertical="center"/>
    </xf>
    <xf numFmtId="0" fontId="1" fillId="13" borderId="0" applyNumberFormat="0" applyBorder="0" applyAlignment="0" applyProtection="0">
      <alignment vertical="center"/>
    </xf>
    <xf numFmtId="0" fontId="1" fillId="13" borderId="0" applyNumberFormat="0" applyBorder="0" applyAlignment="0" applyProtection="0">
      <alignment vertical="center"/>
    </xf>
    <xf numFmtId="0" fontId="1" fillId="0" borderId="0">
      <alignment vertical="center"/>
    </xf>
    <xf numFmtId="0" fontId="32" fillId="15" borderId="0">
      <alignment vertical="center" wrapText="1"/>
    </xf>
    <xf numFmtId="0" fontId="32" fillId="15" borderId="0">
      <alignment vertical="center" wrapText="1"/>
    </xf>
    <xf numFmtId="0" fontId="1" fillId="0" borderId="0">
      <alignment vertical="center"/>
    </xf>
    <xf numFmtId="0" fontId="1" fillId="0" borderId="0">
      <alignment vertical="center"/>
    </xf>
    <xf numFmtId="0" fontId="32" fillId="15" borderId="0">
      <alignment vertical="center" wrapText="1"/>
    </xf>
    <xf numFmtId="0" fontId="32" fillId="15" borderId="0">
      <alignment vertical="center" wrapText="1"/>
    </xf>
    <xf numFmtId="0" fontId="32" fillId="15" borderId="0">
      <alignment vertical="center" wrapText="1"/>
    </xf>
    <xf numFmtId="0" fontId="32" fillId="15" borderId="0">
      <alignment vertical="center" wrapText="1"/>
    </xf>
    <xf numFmtId="0" fontId="32" fillId="15" borderId="0">
      <alignment vertical="center" wrapText="1"/>
    </xf>
    <xf numFmtId="0" fontId="34" fillId="0" borderId="0">
      <alignment vertical="center"/>
    </xf>
    <xf numFmtId="0" fontId="34" fillId="16" borderId="50" applyNumberFormat="0" applyFont="0" applyAlignment="0" applyProtection="0">
      <alignment vertical="center"/>
    </xf>
    <xf numFmtId="0" fontId="34" fillId="16" borderId="50" applyNumberFormat="0" applyFont="0" applyAlignment="0" applyProtection="0">
      <alignment vertical="center"/>
    </xf>
    <xf numFmtId="0" fontId="34" fillId="16" borderId="50" applyNumberFormat="0" applyFont="0" applyAlignment="0" applyProtection="0">
      <alignment vertical="center"/>
    </xf>
    <xf numFmtId="0" fontId="34" fillId="16" borderId="50" applyNumberFormat="0" applyFont="0" applyAlignment="0" applyProtection="0">
      <alignment vertical="center"/>
    </xf>
  </cellStyleXfs>
  <cellXfs count="492">
    <xf numFmtId="0" fontId="0" fillId="0" borderId="0" xfId="0" applyAlignment="1"/>
    <xf numFmtId="0" fontId="1" fillId="0" borderId="0" xfId="38" applyAlignment="1"/>
    <xf numFmtId="0" fontId="1" fillId="0" borderId="4" xfId="38" applyBorder="1" applyAlignment="1">
      <alignment horizontal="center"/>
    </xf>
    <xf numFmtId="0" fontId="1" fillId="0" borderId="4" xfId="38" applyBorder="1" applyAlignment="1"/>
    <xf numFmtId="0" fontId="1" fillId="2" borderId="4" xfId="38" applyFill="1" applyBorder="1" applyAlignment="1"/>
    <xf numFmtId="3" fontId="1" fillId="2" borderId="4" xfId="38" applyNumberFormat="1" applyFill="1" applyBorder="1" applyAlignment="1"/>
    <xf numFmtId="0" fontId="3" fillId="2" borderId="4" xfId="38" applyFont="1" applyFill="1" applyBorder="1" applyAlignment="1"/>
    <xf numFmtId="0" fontId="4" fillId="0" borderId="0" xfId="48" applyFont="1" applyFill="1" applyAlignment="1"/>
    <xf numFmtId="0" fontId="4" fillId="0" borderId="0" xfId="48" applyFont="1" applyAlignment="1"/>
    <xf numFmtId="0" fontId="4" fillId="0" borderId="10" xfId="46" applyFont="1" applyFill="1" applyBorder="1">
      <alignment vertical="center" wrapText="1"/>
    </xf>
    <xf numFmtId="0" fontId="4" fillId="0" borderId="15" xfId="48" applyFont="1" applyBorder="1" applyAlignment="1">
      <alignment horizontal="center" vertical="center" wrapText="1"/>
    </xf>
    <xf numFmtId="0" fontId="4" fillId="0" borderId="4" xfId="48" applyFont="1" applyFill="1" applyBorder="1" applyAlignment="1">
      <alignment horizontal="center" vertical="center" wrapText="1"/>
    </xf>
    <xf numFmtId="0" fontId="4" fillId="0" borderId="16" xfId="48" applyFont="1" applyBorder="1" applyAlignment="1">
      <alignment horizontal="center" vertical="center" wrapText="1"/>
    </xf>
    <xf numFmtId="0" fontId="0" fillId="0" borderId="10" xfId="48" applyFont="1" applyBorder="1" applyAlignment="1"/>
    <xf numFmtId="0" fontId="4" fillId="0" borderId="4" xfId="48" applyFont="1" applyFill="1" applyBorder="1" applyAlignment="1"/>
    <xf numFmtId="0" fontId="4" fillId="0" borderId="17" xfId="48" applyFont="1" applyBorder="1" applyAlignment="1"/>
    <xf numFmtId="0" fontId="4" fillId="0" borderId="18" xfId="48" applyFont="1" applyBorder="1" applyAlignment="1"/>
    <xf numFmtId="0" fontId="4" fillId="0" borderId="16" xfId="48" applyFont="1" applyBorder="1" applyAlignment="1"/>
    <xf numFmtId="0" fontId="4" fillId="0" borderId="6" xfId="48" applyFont="1" applyBorder="1" applyAlignment="1"/>
    <xf numFmtId="0" fontId="8" fillId="0" borderId="10" xfId="46" applyFont="1" applyFill="1" applyBorder="1" applyAlignment="1">
      <alignment horizontal="left" vertical="center" wrapText="1"/>
    </xf>
    <xf numFmtId="0" fontId="8" fillId="0" borderId="0" xfId="46" applyFont="1" applyFill="1" applyBorder="1" applyAlignment="1">
      <alignment horizontal="left" vertical="center" wrapText="1"/>
    </xf>
    <xf numFmtId="0" fontId="8" fillId="0" borderId="11" xfId="46" applyFont="1" applyFill="1" applyBorder="1" applyAlignment="1">
      <alignment horizontal="left" vertical="center" wrapText="1"/>
    </xf>
    <xf numFmtId="0" fontId="8" fillId="0" borderId="10" xfId="46" applyFont="1" applyFill="1" applyBorder="1">
      <alignment vertical="center" wrapText="1"/>
    </xf>
    <xf numFmtId="0" fontId="4" fillId="0" borderId="10" xfId="46" applyFont="1" applyFill="1" applyBorder="1" applyAlignment="1">
      <alignment vertical="center" wrapText="1"/>
    </xf>
    <xf numFmtId="0" fontId="4" fillId="0" borderId="10" xfId="48" applyFont="1" applyFill="1" applyBorder="1" applyAlignment="1"/>
    <xf numFmtId="0" fontId="8" fillId="0" borderId="10" xfId="46" applyFont="1" applyFill="1" applyBorder="1" applyAlignment="1">
      <alignment vertical="center" wrapText="1"/>
    </xf>
    <xf numFmtId="0" fontId="4" fillId="0" borderId="0" xfId="46" applyFont="1" applyFill="1">
      <alignment vertical="center" wrapText="1"/>
    </xf>
    <xf numFmtId="0" fontId="8" fillId="0" borderId="0" xfId="46" applyFont="1" applyFill="1" applyAlignment="1">
      <alignment horizontal="left" vertical="center" wrapText="1"/>
    </xf>
    <xf numFmtId="0" fontId="8" fillId="0" borderId="0" xfId="46" applyFont="1" applyFill="1">
      <alignment vertical="center" wrapText="1"/>
    </xf>
    <xf numFmtId="0" fontId="4" fillId="0" borderId="0" xfId="45" applyFont="1" applyFill="1">
      <alignment vertical="center" wrapText="1"/>
    </xf>
    <xf numFmtId="0" fontId="4" fillId="0" borderId="0" xfId="45" applyFont="1" applyFill="1" applyAlignment="1">
      <alignment vertical="center" wrapText="1"/>
    </xf>
    <xf numFmtId="0" fontId="4" fillId="0" borderId="10" xfId="45" applyFont="1" applyFill="1" applyBorder="1">
      <alignment vertical="center" wrapText="1"/>
    </xf>
    <xf numFmtId="0" fontId="4" fillId="0" borderId="11" xfId="45" applyFont="1" applyFill="1" applyBorder="1">
      <alignment vertical="center" wrapText="1"/>
    </xf>
    <xf numFmtId="0" fontId="9" fillId="0" borderId="0" xfId="45" applyFont="1" applyFill="1" applyAlignment="1">
      <alignment horizontal="center" vertical="center" wrapText="1"/>
    </xf>
    <xf numFmtId="0" fontId="4" fillId="0" borderId="10" xfId="45" applyFont="1" applyFill="1" applyBorder="1" applyAlignment="1">
      <alignment horizontal="justify" vertical="center" wrapText="1"/>
    </xf>
    <xf numFmtId="0" fontId="4" fillId="0" borderId="11" xfId="45" applyFont="1" applyFill="1" applyBorder="1" applyAlignment="1">
      <alignment horizontal="justify" vertical="center" wrapText="1"/>
    </xf>
    <xf numFmtId="0" fontId="4" fillId="0" borderId="7" xfId="45" applyFont="1" applyFill="1" applyBorder="1">
      <alignment vertical="center" wrapText="1"/>
    </xf>
    <xf numFmtId="0" fontId="4" fillId="0" borderId="9" xfId="45" applyFont="1" applyFill="1" applyBorder="1">
      <alignment vertical="center" wrapText="1"/>
    </xf>
    <xf numFmtId="0" fontId="8" fillId="0" borderId="0" xfId="45" applyFont="1" applyFill="1">
      <alignment vertical="center" wrapText="1"/>
    </xf>
    <xf numFmtId="0" fontId="10" fillId="0" borderId="0" xfId="45" applyFont="1" applyFill="1">
      <alignment vertical="center" wrapText="1"/>
    </xf>
    <xf numFmtId="0" fontId="0" fillId="0" borderId="0" xfId="0" applyFill="1" applyAlignment="1">
      <alignment vertical="center" wrapText="1"/>
    </xf>
    <xf numFmtId="0" fontId="12" fillId="0" borderId="1" xfId="0" applyFont="1" applyFill="1" applyBorder="1" applyAlignment="1">
      <alignment horizontal="center"/>
    </xf>
    <xf numFmtId="0" fontId="12" fillId="0" borderId="2" xfId="0" applyFont="1" applyFill="1" applyBorder="1" applyAlignment="1">
      <alignment horizontal="center"/>
    </xf>
    <xf numFmtId="0" fontId="14" fillId="0" borderId="0" xfId="0" applyFont="1" applyFill="1" applyBorder="1" applyAlignment="1">
      <alignment horizontal="center" wrapText="1"/>
    </xf>
    <xf numFmtId="0" fontId="7" fillId="0" borderId="29" xfId="0" applyFont="1" applyFill="1" applyBorder="1" applyAlignment="1">
      <alignment vertical="center" wrapText="1"/>
    </xf>
    <xf numFmtId="0" fontId="4" fillId="0" borderId="27" xfId="0" applyFont="1" applyFill="1" applyBorder="1" applyAlignment="1">
      <alignment vertical="center" wrapText="1"/>
    </xf>
    <xf numFmtId="0" fontId="4" fillId="0" borderId="29" xfId="0" applyFont="1" applyFill="1" applyBorder="1" applyAlignment="1">
      <alignment vertical="center" wrapText="1"/>
    </xf>
    <xf numFmtId="0" fontId="4" fillId="3" borderId="27" xfId="0" applyFont="1" applyFill="1" applyBorder="1" applyAlignment="1">
      <alignment vertical="center" wrapText="1"/>
    </xf>
    <xf numFmtId="1" fontId="4" fillId="0" borderId="29" xfId="0" applyNumberFormat="1" applyFont="1" applyFill="1" applyBorder="1" applyAlignment="1">
      <alignment horizontal="right" vertical="center" wrapText="1"/>
    </xf>
    <xf numFmtId="0" fontId="4" fillId="0" borderId="29" xfId="0" applyFont="1" applyFill="1" applyBorder="1" applyAlignment="1">
      <alignment horizontal="left"/>
    </xf>
    <xf numFmtId="1" fontId="4" fillId="0" borderId="27" xfId="0" applyNumberFormat="1" applyFont="1" applyFill="1" applyBorder="1" applyAlignment="1">
      <alignment horizontal="right" vertical="center" wrapText="1"/>
    </xf>
    <xf numFmtId="1" fontId="9" fillId="3" borderId="27" xfId="0" applyNumberFormat="1" applyFont="1" applyFill="1" applyBorder="1" applyAlignment="1">
      <alignment horizontal="right" vertical="center" wrapText="1"/>
    </xf>
    <xf numFmtId="1" fontId="4" fillId="0" borderId="4" xfId="0" applyNumberFormat="1" applyFont="1" applyFill="1" applyBorder="1" applyAlignment="1">
      <alignment horizontal="right" vertical="center" wrapText="1"/>
    </xf>
    <xf numFmtId="1" fontId="4" fillId="0" borderId="5" xfId="0" applyNumberFormat="1" applyFont="1" applyFill="1" applyBorder="1" applyAlignment="1">
      <alignment horizontal="right" vertical="center" wrapText="1"/>
    </xf>
    <xf numFmtId="1" fontId="9" fillId="3" borderId="4" xfId="0" applyNumberFormat="1" applyFont="1" applyFill="1" applyBorder="1" applyAlignment="1">
      <alignment horizontal="right" vertical="center" wrapText="1"/>
    </xf>
    <xf numFmtId="0" fontId="7" fillId="0" borderId="29" xfId="0" applyFont="1" applyFill="1" applyBorder="1" applyAlignment="1">
      <alignment horizontal="left"/>
    </xf>
    <xf numFmtId="0" fontId="4" fillId="0" borderId="27" xfId="0" applyFont="1" applyFill="1" applyBorder="1" applyAlignment="1">
      <alignment horizontal="center" vertical="center" wrapText="1"/>
    </xf>
    <xf numFmtId="0" fontId="4" fillId="0" borderId="29" xfId="0" applyFont="1" applyFill="1" applyBorder="1" applyAlignment="1">
      <alignment horizontal="right" vertical="center" wrapText="1" indent="1"/>
    </xf>
    <xf numFmtId="0" fontId="9" fillId="3" borderId="27" xfId="0" applyFont="1" applyFill="1" applyBorder="1" applyAlignment="1">
      <alignment horizontal="right" vertical="center" wrapText="1" indent="1"/>
    </xf>
    <xf numFmtId="0" fontId="15" fillId="3" borderId="29" xfId="0" applyFont="1" applyFill="1" applyBorder="1" applyAlignment="1"/>
    <xf numFmtId="1" fontId="9" fillId="3" borderId="30" xfId="0" applyNumberFormat="1" applyFont="1" applyFill="1" applyBorder="1" applyAlignment="1">
      <alignment vertical="center" wrapText="1"/>
    </xf>
    <xf numFmtId="0" fontId="9" fillId="0" borderId="31" xfId="0" applyFont="1" applyFill="1" applyBorder="1" applyAlignment="1">
      <alignment vertical="center" wrapText="1"/>
    </xf>
    <xf numFmtId="0" fontId="4" fillId="0" borderId="30" xfId="0" applyFont="1" applyFill="1" applyBorder="1" applyAlignment="1">
      <alignment vertical="center" wrapText="1"/>
    </xf>
    <xf numFmtId="0" fontId="9" fillId="3" borderId="30" xfId="0" applyFont="1" applyFill="1" applyBorder="1" applyAlignment="1">
      <alignment vertical="center" wrapText="1"/>
    </xf>
    <xf numFmtId="0" fontId="0" fillId="0" borderId="0" xfId="0" applyFill="1" applyBorder="1" applyAlignment="1">
      <alignment vertical="center" wrapText="1"/>
    </xf>
    <xf numFmtId="0" fontId="4" fillId="3" borderId="29" xfId="0" applyFont="1" applyFill="1" applyBorder="1" applyAlignment="1">
      <alignment vertical="center" wrapText="1"/>
    </xf>
    <xf numFmtId="1" fontId="9" fillId="3" borderId="27" xfId="0" applyNumberFormat="1" applyFont="1" applyFill="1" applyBorder="1" applyAlignment="1">
      <alignment vertical="center" wrapText="1"/>
    </xf>
    <xf numFmtId="1" fontId="4" fillId="0" borderId="32" xfId="0" applyNumberFormat="1" applyFont="1" applyFill="1" applyBorder="1" applyAlignment="1">
      <alignment vertical="center" wrapText="1"/>
    </xf>
    <xf numFmtId="1" fontId="9" fillId="3" borderId="0" xfId="0" applyNumberFormat="1" applyFont="1" applyFill="1" applyBorder="1" applyAlignment="1">
      <alignment horizontal="right" vertical="center" wrapText="1"/>
    </xf>
    <xf numFmtId="10" fontId="4" fillId="2" borderId="27" xfId="0" applyNumberFormat="1" applyFont="1" applyFill="1" applyBorder="1" applyAlignment="1">
      <alignment horizontal="center"/>
    </xf>
    <xf numFmtId="10" fontId="4" fillId="2" borderId="27" xfId="0" applyNumberFormat="1" applyFont="1" applyFill="1" applyBorder="1" applyAlignment="1">
      <alignment horizontal="center" vertical="center" wrapText="1"/>
    </xf>
    <xf numFmtId="1" fontId="9" fillId="3" borderId="26" xfId="0" applyNumberFormat="1" applyFont="1" applyFill="1" applyBorder="1" applyAlignment="1">
      <alignment horizontal="right" vertical="center" wrapText="1"/>
    </xf>
    <xf numFmtId="10" fontId="4" fillId="0" borderId="27" xfId="0" applyNumberFormat="1" applyFont="1" applyFill="1" applyBorder="1" applyAlignment="1">
      <alignment horizontal="center" vertical="center" wrapText="1"/>
    </xf>
    <xf numFmtId="0" fontId="4" fillId="0" borderId="27" xfId="0" applyFont="1" applyFill="1" applyBorder="1" applyAlignment="1">
      <alignment horizontal="left"/>
    </xf>
    <xf numFmtId="10" fontId="4" fillId="0" borderId="27" xfId="0" applyNumberFormat="1" applyFont="1" applyFill="1" applyBorder="1" applyAlignment="1">
      <alignment horizontal="center"/>
    </xf>
    <xf numFmtId="1" fontId="9" fillId="3" borderId="0" xfId="0" applyNumberFormat="1" applyFont="1" applyFill="1" applyBorder="1" applyAlignment="1">
      <alignment horizontal="right" vertical="center" wrapText="1" indent="1"/>
    </xf>
    <xf numFmtId="1" fontId="9" fillId="3" borderId="27" xfId="0" applyNumberFormat="1" applyFont="1" applyFill="1" applyBorder="1" applyAlignment="1">
      <alignment horizontal="right" vertical="center" wrapText="1" indent="1"/>
    </xf>
    <xf numFmtId="0" fontId="9" fillId="4" borderId="30" xfId="0" applyFont="1" applyFill="1" applyBorder="1" applyAlignment="1"/>
    <xf numFmtId="0" fontId="16" fillId="0" borderId="33" xfId="0" applyFont="1" applyFill="1" applyBorder="1" applyAlignment="1">
      <alignment vertical="center" wrapText="1"/>
    </xf>
    <xf numFmtId="0" fontId="17" fillId="0" borderId="0" xfId="38" applyFont="1" applyFill="1" applyAlignment="1"/>
    <xf numFmtId="0" fontId="3" fillId="0" borderId="0" xfId="38" applyFont="1" applyFill="1" applyAlignment="1"/>
    <xf numFmtId="0" fontId="1" fillId="0" borderId="0" xfId="38" applyFill="1" applyAlignment="1"/>
    <xf numFmtId="0" fontId="17" fillId="0" borderId="34" xfId="38" applyFont="1" applyFill="1" applyBorder="1" applyAlignment="1"/>
    <xf numFmtId="0" fontId="17" fillId="0" borderId="35" xfId="38" applyFont="1" applyFill="1" applyBorder="1" applyAlignment="1">
      <alignment wrapText="1"/>
    </xf>
    <xf numFmtId="0" fontId="17" fillId="0" borderId="35" xfId="38" applyFont="1" applyFill="1" applyBorder="1" applyAlignment="1">
      <alignment horizontal="center" wrapText="1"/>
    </xf>
    <xf numFmtId="0" fontId="17" fillId="0" borderId="36" xfId="38" applyFont="1" applyFill="1" applyBorder="1" applyAlignment="1">
      <alignment horizontal="center" wrapText="1"/>
    </xf>
    <xf numFmtId="0" fontId="17" fillId="0" borderId="0" xfId="38" applyFont="1" applyFill="1" applyBorder="1" applyAlignment="1"/>
    <xf numFmtId="0" fontId="17" fillId="0" borderId="0" xfId="38" applyFont="1" applyFill="1" applyBorder="1" applyAlignment="1">
      <alignment wrapText="1"/>
    </xf>
    <xf numFmtId="0" fontId="17" fillId="0" borderId="0" xfId="38" applyFont="1" applyFill="1" applyBorder="1" applyAlignment="1">
      <alignment horizontal="center" wrapText="1"/>
    </xf>
    <xf numFmtId="0" fontId="1" fillId="0" borderId="4" xfId="38" applyFill="1" applyBorder="1" applyAlignment="1"/>
    <xf numFmtId="0" fontId="2" fillId="0" borderId="4" xfId="38" applyFont="1" applyFill="1" applyBorder="1" applyAlignment="1"/>
    <xf numFmtId="0" fontId="1" fillId="0" borderId="4" xfId="38" applyFill="1" applyBorder="1" applyAlignment="1">
      <alignment horizontal="center"/>
    </xf>
    <xf numFmtId="0" fontId="3" fillId="0" borderId="4" xfId="38" applyFont="1" applyFill="1" applyBorder="1" applyAlignment="1"/>
    <xf numFmtId="1" fontId="2" fillId="0" borderId="4" xfId="38" applyNumberFormat="1" applyFont="1" applyFill="1" applyBorder="1" applyAlignment="1"/>
    <xf numFmtId="1" fontId="1" fillId="0" borderId="0" xfId="38" applyNumberFormat="1" applyFill="1" applyAlignment="1"/>
    <xf numFmtId="0" fontId="1" fillId="0" borderId="0" xfId="38" applyFill="1" applyBorder="1" applyAlignment="1"/>
    <xf numFmtId="0" fontId="1" fillId="0" borderId="4" xfId="38" applyFont="1" applyFill="1" applyBorder="1" applyAlignment="1"/>
    <xf numFmtId="0" fontId="2" fillId="0" borderId="4" xfId="38" applyFont="1" applyFill="1" applyBorder="1" applyAlignment="1"/>
    <xf numFmtId="1" fontId="1" fillId="0" borderId="4" xfId="38" applyNumberFormat="1" applyFill="1" applyBorder="1" applyAlignment="1"/>
    <xf numFmtId="0" fontId="1" fillId="0" borderId="4" xfId="38" applyFill="1" applyBorder="1" applyAlignment="1"/>
    <xf numFmtId="0" fontId="0" fillId="0" borderId="0" xfId="0" applyBorder="1" applyAlignment="1"/>
    <xf numFmtId="0" fontId="19" fillId="0" borderId="0" xfId="0" applyFont="1" applyAlignment="1"/>
    <xf numFmtId="3" fontId="19" fillId="0" borderId="0" xfId="0" applyNumberFormat="1" applyFont="1" applyAlignment="1"/>
    <xf numFmtId="0" fontId="19" fillId="0" borderId="0" xfId="0" applyFont="1" applyFill="1" applyAlignment="1"/>
    <xf numFmtId="0" fontId="19" fillId="0" borderId="0" xfId="0" applyFont="1" applyBorder="1" applyAlignment="1"/>
    <xf numFmtId="0" fontId="20" fillId="0" borderId="0" xfId="0" applyFont="1" applyFill="1" applyAlignment="1"/>
    <xf numFmtId="0" fontId="20" fillId="0" borderId="0" xfId="0" applyFont="1" applyAlignment="1"/>
    <xf numFmtId="164" fontId="21" fillId="4" borderId="4" xfId="1" applyNumberFormat="1" applyFont="1" applyFill="1" applyBorder="1" applyAlignment="1">
      <alignment horizontal="center" vertical="top" wrapText="1"/>
    </xf>
    <xf numFmtId="164" fontId="21" fillId="4" borderId="6" xfId="1" applyNumberFormat="1" applyFont="1" applyFill="1" applyBorder="1" applyAlignment="1">
      <alignment horizontal="center" vertical="center" wrapText="1"/>
    </xf>
    <xf numFmtId="0" fontId="22" fillId="0" borderId="27" xfId="0" applyFont="1" applyBorder="1" applyAlignment="1"/>
    <xf numFmtId="164" fontId="20" fillId="0" borderId="27" xfId="1" applyNumberFormat="1" applyFont="1" applyFill="1" applyBorder="1" applyAlignment="1">
      <alignment horizontal="center" vertical="top" wrapText="1"/>
    </xf>
    <xf numFmtId="164" fontId="20" fillId="0" borderId="32" xfId="1" applyNumberFormat="1" applyFont="1" applyFill="1" applyBorder="1" applyAlignment="1">
      <alignment horizontal="center" vertical="center"/>
    </xf>
    <xf numFmtId="0" fontId="22" fillId="0" borderId="29" xfId="0" applyFont="1" applyBorder="1" applyAlignment="1"/>
    <xf numFmtId="0" fontId="20" fillId="0" borderId="29" xfId="0" applyFont="1" applyFill="1" applyBorder="1" applyAlignment="1">
      <alignment vertical="top"/>
    </xf>
    <xf numFmtId="1" fontId="20" fillId="0" borderId="27" xfId="1" applyNumberFormat="1" applyFont="1" applyFill="1" applyBorder="1" applyAlignment="1">
      <alignment vertical="top"/>
    </xf>
    <xf numFmtId="1" fontId="20" fillId="0" borderId="32" xfId="1" applyNumberFormat="1" applyFont="1" applyFill="1" applyBorder="1" applyAlignment="1">
      <alignment vertical="top"/>
    </xf>
    <xf numFmtId="1" fontId="23" fillId="0" borderId="32" xfId="0" applyNumberFormat="1" applyFont="1" applyFill="1" applyBorder="1" applyAlignment="1">
      <alignment vertical="top"/>
    </xf>
    <xf numFmtId="0" fontId="20" fillId="0" borderId="5" xfId="0" applyFont="1" applyFill="1" applyBorder="1" applyAlignment="1">
      <alignment vertical="top"/>
    </xf>
    <xf numFmtId="1" fontId="20" fillId="0" borderId="4" xfId="1" applyNumberFormat="1" applyFont="1" applyFill="1" applyBorder="1" applyAlignment="1">
      <alignment vertical="top"/>
    </xf>
    <xf numFmtId="0" fontId="21" fillId="0" borderId="5" xfId="0" applyFont="1" applyBorder="1" applyAlignment="1">
      <alignment wrapText="1"/>
    </xf>
    <xf numFmtId="1" fontId="20" fillId="0" borderId="4" xfId="0" applyNumberFormat="1" applyFont="1" applyBorder="1" applyAlignment="1"/>
    <xf numFmtId="1" fontId="20" fillId="0" borderId="6" xfId="0" applyNumberFormat="1" applyFont="1" applyBorder="1" applyAlignment="1"/>
    <xf numFmtId="0" fontId="20" fillId="0" borderId="37" xfId="0" applyFont="1" applyFill="1" applyBorder="1" applyAlignment="1">
      <alignment vertical="top"/>
    </xf>
    <xf numFmtId="1" fontId="20" fillId="0" borderId="25" xfId="1" applyNumberFormat="1" applyFont="1" applyFill="1" applyBorder="1" applyAlignment="1">
      <alignment vertical="top"/>
    </xf>
    <xf numFmtId="1" fontId="20" fillId="0" borderId="38" xfId="1" applyNumberFormat="1" applyFont="1" applyFill="1" applyBorder="1" applyAlignment="1">
      <alignment vertical="top"/>
    </xf>
    <xf numFmtId="49" fontId="23" fillId="0" borderId="27" xfId="0" applyNumberFormat="1" applyFont="1" applyFill="1" applyBorder="1" applyAlignment="1">
      <alignment horizontal="center" vertical="top"/>
    </xf>
    <xf numFmtId="1" fontId="20" fillId="0" borderId="27" xfId="0" applyNumberFormat="1" applyFont="1" applyBorder="1" applyAlignment="1">
      <alignment horizontal="center"/>
    </xf>
    <xf numFmtId="1" fontId="20" fillId="0" borderId="32" xfId="1" applyNumberFormat="1" applyFont="1" applyFill="1" applyBorder="1" applyAlignment="1">
      <alignment horizontal="center" vertical="top"/>
    </xf>
    <xf numFmtId="0" fontId="20" fillId="0" borderId="5" xfId="0" applyFont="1" applyFill="1" applyBorder="1" applyAlignment="1">
      <alignment vertical="top" wrapText="1"/>
    </xf>
    <xf numFmtId="0" fontId="20" fillId="0" borderId="25" xfId="0" applyFont="1" applyBorder="1" applyAlignment="1">
      <alignment wrapText="1"/>
    </xf>
    <xf numFmtId="0" fontId="20" fillId="0" borderId="38" xfId="0" applyFont="1" applyBorder="1" applyAlignment="1"/>
    <xf numFmtId="0" fontId="21" fillId="0" borderId="4" xfId="0" applyFont="1" applyFill="1" applyBorder="1" applyAlignment="1">
      <alignment vertical="top" wrapText="1"/>
    </xf>
    <xf numFmtId="0" fontId="20" fillId="0" borderId="4" xfId="0" applyFont="1" applyBorder="1" applyAlignment="1"/>
    <xf numFmtId="0" fontId="20" fillId="0" borderId="6" xfId="0" applyFont="1" applyBorder="1" applyAlignment="1">
      <alignment horizontal="center"/>
    </xf>
    <xf numFmtId="0" fontId="20" fillId="0" borderId="25" xfId="0" applyFont="1" applyFill="1" applyBorder="1" applyAlignment="1">
      <alignment vertical="top" wrapText="1"/>
    </xf>
    <xf numFmtId="0" fontId="23" fillId="0" borderId="38" xfId="0" applyFont="1" applyFill="1" applyBorder="1" applyAlignment="1">
      <alignment vertical="top"/>
    </xf>
    <xf numFmtId="10" fontId="23" fillId="0" borderId="38" xfId="0" applyNumberFormat="1" applyFont="1" applyFill="1" applyBorder="1" applyAlignment="1">
      <alignment vertical="top"/>
    </xf>
    <xf numFmtId="10" fontId="23" fillId="0" borderId="32" xfId="0" applyNumberFormat="1" applyFont="1" applyFill="1" applyBorder="1" applyAlignment="1">
      <alignment vertical="top"/>
    </xf>
    <xf numFmtId="0" fontId="20" fillId="0" borderId="27" xfId="0" applyFont="1" applyFill="1" applyBorder="1" applyAlignment="1">
      <alignment vertical="top" wrapText="1"/>
    </xf>
    <xf numFmtId="0" fontId="23" fillId="0" borderId="32" xfId="0" applyFont="1" applyFill="1" applyBorder="1" applyAlignment="1">
      <alignment vertical="top"/>
    </xf>
    <xf numFmtId="0" fontId="20" fillId="0" borderId="37" xfId="0" applyFont="1" applyBorder="1" applyAlignment="1"/>
    <xf numFmtId="0" fontId="20" fillId="0" borderId="20" xfId="0" applyFont="1" applyBorder="1" applyAlignment="1"/>
    <xf numFmtId="10" fontId="20" fillId="0" borderId="20" xfId="0" applyNumberFormat="1" applyFont="1" applyBorder="1" applyAlignment="1"/>
    <xf numFmtId="0" fontId="21" fillId="0" borderId="4" xfId="0" applyFont="1" applyFill="1" applyBorder="1" applyAlignment="1">
      <alignment horizontal="center"/>
    </xf>
    <xf numFmtId="3" fontId="20" fillId="0" borderId="27" xfId="0" applyNumberFormat="1" applyFont="1" applyFill="1" applyBorder="1" applyAlignment="1"/>
    <xf numFmtId="0" fontId="20" fillId="0" borderId="27" xfId="0" applyFont="1" applyFill="1" applyBorder="1" applyAlignment="1"/>
    <xf numFmtId="0" fontId="20" fillId="0" borderId="27" xfId="0" applyFont="1" applyBorder="1" applyAlignment="1"/>
    <xf numFmtId="0" fontId="20" fillId="0" borderId="29" xfId="0" applyFont="1" applyBorder="1" applyAlignment="1">
      <alignment horizontal="left"/>
    </xf>
    <xf numFmtId="0" fontId="20" fillId="0" borderId="0" xfId="0" applyFont="1" applyBorder="1" applyAlignment="1">
      <alignment horizontal="left"/>
    </xf>
    <xf numFmtId="0" fontId="20" fillId="0" borderId="32" xfId="0" applyFont="1" applyBorder="1" applyAlignment="1">
      <alignment horizontal="left"/>
    </xf>
    <xf numFmtId="0" fontId="20" fillId="0" borderId="31" xfId="0" applyFont="1" applyBorder="1" applyAlignment="1">
      <alignment horizontal="left"/>
    </xf>
    <xf numFmtId="0" fontId="20" fillId="0" borderId="13" xfId="0" applyFont="1" applyBorder="1" applyAlignment="1">
      <alignment horizontal="left"/>
    </xf>
    <xf numFmtId="0" fontId="20" fillId="0" borderId="39" xfId="0" applyFont="1" applyBorder="1" applyAlignment="1">
      <alignment horizontal="left"/>
    </xf>
    <xf numFmtId="2" fontId="20" fillId="0" borderId="28" xfId="0" applyNumberFormat="1" applyFont="1" applyFill="1" applyBorder="1" applyAlignment="1"/>
    <xf numFmtId="0" fontId="21" fillId="4" borderId="4" xfId="0" applyFont="1" applyFill="1" applyBorder="1" applyAlignment="1">
      <alignment horizontal="center"/>
    </xf>
    <xf numFmtId="0" fontId="21" fillId="4" borderId="25" xfId="0" applyFont="1" applyFill="1" applyBorder="1" applyAlignment="1">
      <alignment horizontal="center"/>
    </xf>
    <xf numFmtId="0" fontId="20" fillId="0" borderId="29" xfId="0" applyFont="1" applyBorder="1" applyAlignment="1">
      <alignment horizontal="center"/>
    </xf>
    <xf numFmtId="3" fontId="20" fillId="0" borderId="25" xfId="0" applyNumberFormat="1" applyFont="1" applyBorder="1" applyAlignment="1"/>
    <xf numFmtId="3" fontId="20" fillId="0" borderId="0" xfId="0" applyNumberFormat="1" applyFont="1" applyFill="1" applyBorder="1" applyAlignment="1"/>
    <xf numFmtId="3" fontId="20" fillId="0" borderId="27" xfId="0" applyNumberFormat="1" applyFont="1" applyBorder="1" applyAlignment="1"/>
    <xf numFmtId="0" fontId="24" fillId="0" borderId="29" xfId="0" applyFont="1" applyBorder="1" applyAlignment="1">
      <alignment horizontal="left"/>
    </xf>
    <xf numFmtId="0" fontId="24" fillId="0" borderId="0" xfId="0" applyFont="1" applyBorder="1" applyAlignment="1">
      <alignment horizontal="left"/>
    </xf>
    <xf numFmtId="0" fontId="24" fillId="0" borderId="32" xfId="0" applyFont="1" applyBorder="1" applyAlignment="1">
      <alignment horizontal="left"/>
    </xf>
    <xf numFmtId="0" fontId="21" fillId="0" borderId="29" xfId="0" applyFont="1" applyBorder="1" applyAlignment="1">
      <alignment horizontal="left"/>
    </xf>
    <xf numFmtId="165" fontId="20" fillId="0" borderId="27" xfId="1" applyNumberFormat="1" applyFont="1" applyBorder="1" applyAlignment="1"/>
    <xf numFmtId="3" fontId="20" fillId="0" borderId="4" xfId="0" applyNumberFormat="1" applyFont="1" applyFill="1" applyBorder="1" applyAlignment="1"/>
    <xf numFmtId="3" fontId="20" fillId="0" borderId="4" xfId="0" applyNumberFormat="1" applyFont="1" applyBorder="1" applyAlignment="1"/>
    <xf numFmtId="37" fontId="20" fillId="0" borderId="27" xfId="0" applyNumberFormat="1" applyFont="1" applyFill="1" applyBorder="1" applyAlignment="1"/>
    <xf numFmtId="37" fontId="20" fillId="0" borderId="27" xfId="0" applyNumberFormat="1" applyFont="1" applyBorder="1" applyAlignment="1"/>
    <xf numFmtId="3" fontId="20" fillId="0" borderId="28" xfId="0" applyNumberFormat="1" applyFont="1" applyBorder="1" applyAlignment="1"/>
    <xf numFmtId="3" fontId="21" fillId="0" borderId="30" xfId="0" applyNumberFormat="1" applyFont="1" applyFill="1" applyBorder="1" applyAlignment="1"/>
    <xf numFmtId="3" fontId="21" fillId="0" borderId="30" xfId="0" applyNumberFormat="1" applyFont="1" applyBorder="1" applyAlignment="1"/>
    <xf numFmtId="3" fontId="20" fillId="0" borderId="0" xfId="0" applyNumberFormat="1" applyFont="1" applyBorder="1" applyAlignment="1"/>
    <xf numFmtId="3" fontId="19" fillId="0" borderId="0" xfId="0" applyNumberFormat="1" applyFont="1" applyBorder="1" applyAlignment="1"/>
    <xf numFmtId="0" fontId="20" fillId="0" borderId="29" xfId="0" applyFont="1" applyFill="1" applyBorder="1" applyAlignment="1">
      <alignment horizontal="left"/>
    </xf>
    <xf numFmtId="0" fontId="20" fillId="0" borderId="0" xfId="0" applyFont="1" applyFill="1" applyBorder="1" applyAlignment="1">
      <alignment horizontal="left"/>
    </xf>
    <xf numFmtId="0" fontId="20" fillId="0" borderId="32" xfId="0" applyFont="1" applyFill="1" applyBorder="1" applyAlignment="1">
      <alignment horizontal="left"/>
    </xf>
    <xf numFmtId="0" fontId="21" fillId="0" borderId="29" xfId="0" applyFont="1" applyBorder="1" applyAlignment="1">
      <alignment horizontal="right"/>
    </xf>
    <xf numFmtId="0" fontId="21" fillId="0" borderId="0" xfId="0" applyFont="1" applyBorder="1" applyAlignment="1">
      <alignment horizontal="right"/>
    </xf>
    <xf numFmtId="0" fontId="21" fillId="0" borderId="32" xfId="0" applyFont="1" applyBorder="1" applyAlignment="1">
      <alignment horizontal="right"/>
    </xf>
    <xf numFmtId="3" fontId="21" fillId="0" borderId="27" xfId="0" applyNumberFormat="1" applyFont="1" applyBorder="1" applyAlignment="1"/>
    <xf numFmtId="3" fontId="21" fillId="0" borderId="0" xfId="0" applyNumberFormat="1" applyFont="1" applyBorder="1" applyAlignment="1"/>
    <xf numFmtId="166" fontId="20" fillId="0" borderId="27" xfId="1" applyNumberFormat="1" applyFont="1" applyBorder="1" applyAlignment="1">
      <alignment horizontal="center"/>
    </xf>
    <xf numFmtId="3" fontId="20" fillId="0" borderId="27" xfId="0" applyNumberFormat="1" applyFont="1" applyBorder="1" applyAlignment="1">
      <alignment horizontal="right"/>
    </xf>
    <xf numFmtId="165" fontId="20" fillId="0" borderId="27" xfId="0" applyNumberFormat="1" applyFont="1" applyBorder="1" applyAlignment="1">
      <alignment horizontal="right"/>
    </xf>
    <xf numFmtId="166" fontId="20" fillId="0" borderId="28" xfId="1" applyNumberFormat="1" applyFont="1" applyBorder="1" applyAlignment="1">
      <alignment horizontal="center"/>
    </xf>
    <xf numFmtId="166" fontId="20" fillId="0" borderId="28" xfId="1" applyNumberFormat="1" applyFont="1" applyFill="1" applyBorder="1" applyAlignment="1">
      <alignment horizontal="center"/>
    </xf>
    <xf numFmtId="3" fontId="21" fillId="0" borderId="40" xfId="0" applyNumberFormat="1" applyFont="1" applyBorder="1" applyAlignment="1"/>
    <xf numFmtId="3" fontId="21" fillId="0" borderId="41" xfId="0" applyNumberFormat="1" applyFont="1" applyBorder="1" applyAlignment="1"/>
    <xf numFmtId="0" fontId="20" fillId="0" borderId="29" xfId="0" applyFont="1" applyBorder="1" applyAlignment="1"/>
    <xf numFmtId="0" fontId="20" fillId="0" borderId="0" xfId="0" applyFont="1" applyBorder="1" applyAlignment="1"/>
    <xf numFmtId="0" fontId="20" fillId="0" borderId="32" xfId="0" applyFont="1" applyBorder="1" applyAlignment="1"/>
    <xf numFmtId="0" fontId="24" fillId="0" borderId="37" xfId="0" applyFont="1" applyBorder="1" applyAlignment="1">
      <alignment horizontal="left"/>
    </xf>
    <xf numFmtId="0" fontId="24" fillId="0" borderId="20" xfId="0" applyFont="1" applyBorder="1" applyAlignment="1">
      <alignment horizontal="left"/>
    </xf>
    <xf numFmtId="0" fontId="24" fillId="0" borderId="38" xfId="0" applyFont="1" applyBorder="1" applyAlignment="1">
      <alignment horizontal="left"/>
    </xf>
    <xf numFmtId="0" fontId="19" fillId="0" borderId="27" xfId="0" applyFont="1" applyBorder="1" applyAlignment="1"/>
    <xf numFmtId="0" fontId="21" fillId="0" borderId="37" xfId="0" applyFont="1" applyBorder="1" applyAlignment="1">
      <alignment horizontal="right"/>
    </xf>
    <xf numFmtId="0" fontId="21" fillId="0" borderId="20" xfId="0" applyFont="1" applyBorder="1" applyAlignment="1">
      <alignment horizontal="right"/>
    </xf>
    <xf numFmtId="3" fontId="20" fillId="0" borderId="27" xfId="0" applyNumberFormat="1" applyFont="1" applyFill="1" applyBorder="1" applyAlignment="1"/>
    <xf numFmtId="165" fontId="25" fillId="0" borderId="27" xfId="0" applyNumberFormat="1" applyFont="1" applyBorder="1" applyAlignment="1">
      <alignment horizontal="right"/>
    </xf>
    <xf numFmtId="3" fontId="20" fillId="0" borderId="30" xfId="0" applyNumberFormat="1" applyFont="1" applyFill="1" applyBorder="1" applyAlignment="1"/>
    <xf numFmtId="0" fontId="20" fillId="0" borderId="0" xfId="0" applyFont="1" applyFill="1" applyBorder="1" applyAlignment="1"/>
    <xf numFmtId="3" fontId="20" fillId="0" borderId="0" xfId="0" applyNumberFormat="1" applyFont="1" applyAlignment="1"/>
    <xf numFmtId="0" fontId="21" fillId="3" borderId="28" xfId="0" applyFont="1" applyFill="1" applyBorder="1" applyAlignment="1">
      <alignment horizontal="center" vertical="center"/>
    </xf>
    <xf numFmtId="0" fontId="21" fillId="3" borderId="28" xfId="0" applyFont="1" applyFill="1" applyBorder="1" applyAlignment="1">
      <alignment horizontal="center" vertical="center" wrapText="1"/>
    </xf>
    <xf numFmtId="0" fontId="19" fillId="3" borderId="0" xfId="0" applyFont="1" applyFill="1" applyAlignment="1"/>
    <xf numFmtId="0" fontId="20" fillId="0" borderId="25" xfId="0" applyFont="1" applyBorder="1" applyAlignment="1"/>
    <xf numFmtId="0" fontId="21" fillId="3" borderId="25" xfId="0" applyFont="1" applyFill="1" applyBorder="1" applyAlignment="1"/>
    <xf numFmtId="0" fontId="21" fillId="0" borderId="27" xfId="0" applyFont="1" applyBorder="1" applyAlignment="1"/>
    <xf numFmtId="0" fontId="21" fillId="3" borderId="27" xfId="0" applyFont="1" applyFill="1" applyBorder="1" applyAlignment="1"/>
    <xf numFmtId="0" fontId="20" fillId="0" borderId="27" xfId="0" applyFont="1" applyBorder="1" applyAlignment="1">
      <alignment horizontal="center"/>
    </xf>
    <xf numFmtId="3" fontId="21" fillId="3" borderId="27" xfId="0" applyNumberFormat="1" applyFont="1" applyFill="1" applyBorder="1" applyAlignment="1"/>
    <xf numFmtId="0" fontId="21" fillId="0" borderId="27" xfId="0" applyFont="1" applyBorder="1" applyAlignment="1">
      <alignment horizontal="right"/>
    </xf>
    <xf numFmtId="3" fontId="21" fillId="3" borderId="4" xfId="0" applyNumberFormat="1" applyFont="1" applyFill="1" applyBorder="1" applyAlignment="1"/>
    <xf numFmtId="3" fontId="21" fillId="0" borderId="4" xfId="0" applyNumberFormat="1" applyFont="1" applyBorder="1" applyAlignment="1"/>
    <xf numFmtId="0" fontId="21" fillId="0" borderId="27" xfId="0" applyFont="1" applyBorder="1" applyAlignment="1">
      <alignment wrapText="1"/>
    </xf>
    <xf numFmtId="3" fontId="21" fillId="0" borderId="25" xfId="0" applyNumberFormat="1" applyFont="1" applyBorder="1" applyAlignment="1"/>
    <xf numFmtId="3" fontId="21" fillId="3" borderId="29" xfId="0" applyNumberFormat="1" applyFont="1" applyFill="1" applyBorder="1" applyAlignment="1"/>
    <xf numFmtId="3" fontId="21" fillId="0" borderId="28" xfId="0" applyNumberFormat="1" applyFont="1" applyBorder="1" applyAlignment="1"/>
    <xf numFmtId="0" fontId="20" fillId="0" borderId="28" xfId="0" applyFont="1" applyBorder="1" applyAlignment="1"/>
    <xf numFmtId="0" fontId="20" fillId="0" borderId="28" xfId="0" applyFont="1" applyBorder="1" applyAlignment="1">
      <alignment horizontal="center"/>
    </xf>
    <xf numFmtId="0" fontId="20" fillId="0" borderId="4" xfId="0" applyFont="1" applyFill="1" applyBorder="1" applyAlignment="1">
      <alignment horizontal="left"/>
    </xf>
    <xf numFmtId="0" fontId="20" fillId="0" borderId="4" xfId="0" applyFont="1" applyFill="1" applyBorder="1" applyAlignment="1">
      <alignment horizontal="center"/>
    </xf>
    <xf numFmtId="0" fontId="20" fillId="0" borderId="4" xfId="0" applyFont="1" applyFill="1" applyBorder="1" applyAlignment="1"/>
    <xf numFmtId="0" fontId="27" fillId="0" borderId="0" xfId="0" applyFont="1" applyAlignment="1"/>
    <xf numFmtId="0" fontId="21" fillId="0" borderId="0" xfId="0" applyFont="1" applyFill="1" applyAlignment="1"/>
    <xf numFmtId="0" fontId="28" fillId="0" borderId="0" xfId="0" applyFont="1" applyAlignment="1"/>
    <xf numFmtId="0" fontId="29" fillId="0" borderId="0" xfId="0" applyFont="1" applyAlignment="1"/>
    <xf numFmtId="0" fontId="6" fillId="0" borderId="22" xfId="0" applyFont="1" applyFill="1" applyBorder="1" applyAlignment="1">
      <alignment horizontal="center"/>
    </xf>
    <xf numFmtId="0" fontId="6" fillId="0" borderId="23" xfId="0" applyFont="1" applyFill="1" applyBorder="1" applyAlignment="1">
      <alignment horizontal="center"/>
    </xf>
    <xf numFmtId="0" fontId="6" fillId="0" borderId="24" xfId="0" applyFont="1" applyFill="1" applyBorder="1" applyAlignment="1">
      <alignment horizontal="center"/>
    </xf>
    <xf numFmtId="0" fontId="21" fillId="3" borderId="43" xfId="0" applyFont="1" applyFill="1" applyBorder="1" applyAlignment="1">
      <alignment horizontal="center" vertical="center"/>
    </xf>
    <xf numFmtId="0" fontId="21" fillId="3" borderId="44" xfId="0" applyFont="1" applyFill="1" applyBorder="1" applyAlignment="1">
      <alignment horizontal="center" vertical="center" wrapText="1"/>
    </xf>
    <xf numFmtId="0" fontId="20" fillId="0" borderId="45" xfId="0" applyFont="1" applyFill="1" applyBorder="1" applyAlignment="1"/>
    <xf numFmtId="3" fontId="20" fillId="0" borderId="46" xfId="0" applyNumberFormat="1" applyFont="1" applyFill="1" applyBorder="1" applyAlignment="1"/>
    <xf numFmtId="0" fontId="21" fillId="0" borderId="45" xfId="0" applyFont="1" applyFill="1" applyBorder="1" applyAlignment="1"/>
    <xf numFmtId="3" fontId="21" fillId="3" borderId="27" xfId="1" applyNumberFormat="1" applyFont="1" applyFill="1" applyBorder="1" applyAlignment="1"/>
    <xf numFmtId="3" fontId="20" fillId="0" borderId="46" xfId="1" applyNumberFormat="1" applyFont="1" applyFill="1" applyBorder="1" applyAlignment="1"/>
    <xf numFmtId="0" fontId="20" fillId="0" borderId="27" xfId="0" applyFont="1" applyFill="1" applyBorder="1" applyAlignment="1">
      <alignment horizontal="center"/>
    </xf>
    <xf numFmtId="0" fontId="30" fillId="0" borderId="0" xfId="0" applyFont="1" applyFill="1" applyAlignment="1"/>
    <xf numFmtId="37" fontId="20" fillId="0" borderId="46" xfId="1" applyNumberFormat="1" applyFont="1" applyFill="1" applyBorder="1" applyAlignment="1"/>
    <xf numFmtId="3" fontId="19" fillId="0" borderId="0" xfId="0" applyNumberFormat="1" applyFont="1" applyFill="1" applyAlignment="1"/>
    <xf numFmtId="0" fontId="21" fillId="4" borderId="15" xfId="0" applyFont="1" applyFill="1" applyBorder="1" applyAlignment="1">
      <alignment horizontal="center"/>
    </xf>
    <xf numFmtId="3" fontId="21" fillId="3" borderId="30" xfId="0" applyNumberFormat="1" applyFont="1" applyFill="1" applyBorder="1" applyAlignment="1"/>
    <xf numFmtId="3" fontId="21" fillId="3" borderId="47" xfId="0" applyNumberFormat="1" applyFont="1" applyFill="1" applyBorder="1" applyAlignment="1"/>
    <xf numFmtId="0" fontId="21" fillId="3" borderId="48" xfId="0" applyFont="1" applyFill="1" applyBorder="1" applyAlignment="1">
      <alignment horizontal="center"/>
    </xf>
    <xf numFmtId="0" fontId="21" fillId="3" borderId="4" xfId="0" applyFont="1" applyFill="1" applyBorder="1" applyAlignment="1">
      <alignment horizontal="center"/>
    </xf>
    <xf numFmtId="3" fontId="21" fillId="3" borderId="25" xfId="0" applyNumberFormat="1" applyFont="1" applyFill="1" applyBorder="1" applyAlignment="1"/>
    <xf numFmtId="3" fontId="21" fillId="3" borderId="49" xfId="0" applyNumberFormat="1" applyFont="1" applyFill="1" applyBorder="1" applyAlignment="1"/>
    <xf numFmtId="3" fontId="19" fillId="7" borderId="0" xfId="0" applyNumberFormat="1" applyFont="1" applyFill="1" applyAlignment="1"/>
    <xf numFmtId="3" fontId="20" fillId="0" borderId="0" xfId="0" applyNumberFormat="1" applyFont="1" applyFill="1" applyAlignment="1"/>
    <xf numFmtId="0" fontId="26" fillId="0" borderId="0" xfId="0" applyFont="1" applyFill="1" applyAlignment="1"/>
    <xf numFmtId="0" fontId="4" fillId="0" borderId="6" xfId="48" quotePrefix="1" applyFont="1" applyBorder="1" applyAlignment="1">
      <alignment horizontal="right"/>
    </xf>
    <xf numFmtId="0" fontId="4" fillId="0" borderId="17" xfId="48" quotePrefix="1" applyFont="1" applyBorder="1" applyAlignment="1">
      <alignment horizontal="right"/>
    </xf>
    <xf numFmtId="4" fontId="20" fillId="5" borderId="27" xfId="0" applyNumberFormat="1" applyFont="1" applyFill="1" applyBorder="1" applyAlignment="1"/>
    <xf numFmtId="4" fontId="20" fillId="0" borderId="0" xfId="0" applyNumberFormat="1" applyFont="1" applyFill="1" applyAlignment="1"/>
    <xf numFmtId="4" fontId="21" fillId="4" borderId="6" xfId="1" applyNumberFormat="1" applyFont="1" applyFill="1" applyBorder="1" applyAlignment="1">
      <alignment horizontal="center" vertical="center" wrapText="1"/>
    </xf>
    <xf numFmtId="4" fontId="20" fillId="0" borderId="27" xfId="1" applyNumberFormat="1" applyFont="1" applyFill="1" applyBorder="1" applyAlignment="1">
      <alignment horizontal="center" vertical="top" wrapText="1"/>
    </xf>
    <xf numFmtId="4" fontId="23" fillId="0" borderId="27" xfId="0" applyNumberFormat="1" applyFont="1" applyFill="1" applyBorder="1" applyAlignment="1">
      <alignment vertical="top"/>
    </xf>
    <xf numFmtId="4" fontId="23" fillId="0" borderId="4" xfId="0" applyNumberFormat="1" applyFont="1" applyFill="1" applyBorder="1" applyAlignment="1">
      <alignment vertical="top"/>
    </xf>
    <xf numFmtId="4" fontId="20" fillId="0" borderId="4" xfId="0" applyNumberFormat="1" applyFont="1" applyFill="1" applyBorder="1" applyAlignment="1"/>
    <xf numFmtId="4" fontId="20" fillId="0" borderId="25" xfId="1" applyNumberFormat="1" applyFont="1" applyFill="1" applyBorder="1" applyAlignment="1">
      <alignment vertical="top"/>
    </xf>
    <xf numFmtId="4" fontId="23" fillId="0" borderId="27" xfId="0" applyNumberFormat="1" applyFont="1" applyFill="1" applyBorder="1" applyAlignment="1">
      <alignment horizontal="center" vertical="top"/>
    </xf>
    <xf numFmtId="4" fontId="20" fillId="0" borderId="27" xfId="0" applyNumberFormat="1" applyFont="1" applyFill="1" applyBorder="1" applyAlignment="1">
      <alignment horizontal="center"/>
    </xf>
    <xf numFmtId="4" fontId="20" fillId="0" borderId="4" xfId="1" applyNumberFormat="1" applyFont="1" applyFill="1" applyBorder="1" applyAlignment="1">
      <alignment vertical="top"/>
    </xf>
    <xf numFmtId="4" fontId="20" fillId="0" borderId="38" xfId="0" applyNumberFormat="1" applyFont="1" applyFill="1" applyBorder="1" applyAlignment="1"/>
    <xf numFmtId="4" fontId="20" fillId="0" borderId="6" xfId="0" applyNumberFormat="1" applyFont="1" applyFill="1" applyBorder="1" applyAlignment="1"/>
    <xf numFmtId="4" fontId="23" fillId="0" borderId="38" xfId="0" applyNumberFormat="1" applyFont="1" applyFill="1" applyBorder="1" applyAlignment="1">
      <alignment vertical="top"/>
    </xf>
    <xf numFmtId="4" fontId="23" fillId="0" borderId="32" xfId="0" applyNumberFormat="1" applyFont="1" applyFill="1" applyBorder="1" applyAlignment="1">
      <alignment vertical="top"/>
    </xf>
    <xf numFmtId="4" fontId="20" fillId="0" borderId="20" xfId="0" applyNumberFormat="1" applyFont="1" applyFill="1" applyBorder="1" applyAlignment="1"/>
    <xf numFmtId="4" fontId="21" fillId="0" borderId="4" xfId="0" applyNumberFormat="1" applyFont="1" applyFill="1" applyBorder="1" applyAlignment="1">
      <alignment horizontal="center"/>
    </xf>
    <xf numFmtId="4" fontId="20" fillId="0" borderId="27" xfId="0" applyNumberFormat="1" applyFont="1" applyFill="1" applyBorder="1" applyAlignment="1"/>
    <xf numFmtId="4" fontId="20" fillId="0" borderId="28" xfId="0" applyNumberFormat="1" applyFont="1" applyFill="1" applyBorder="1" applyAlignment="1"/>
    <xf numFmtId="4" fontId="21" fillId="4" borderId="25" xfId="0" applyNumberFormat="1" applyFont="1" applyFill="1" applyBorder="1" applyAlignment="1">
      <alignment horizontal="center"/>
    </xf>
    <xf numFmtId="4" fontId="20" fillId="0" borderId="0" xfId="0" applyNumberFormat="1" applyFont="1" applyFill="1" applyBorder="1" applyAlignment="1"/>
    <xf numFmtId="4" fontId="20" fillId="0" borderId="27" xfId="1" applyNumberFormat="1" applyFont="1" applyFill="1" applyBorder="1" applyAlignment="1"/>
    <xf numFmtId="4" fontId="21" fillId="0" borderId="30" xfId="0" applyNumberFormat="1" applyFont="1" applyFill="1" applyBorder="1" applyAlignment="1"/>
    <xf numFmtId="4" fontId="21" fillId="4" borderId="4" xfId="0" applyNumberFormat="1" applyFont="1" applyFill="1" applyBorder="1" applyAlignment="1">
      <alignment horizontal="center"/>
    </xf>
    <xf numFmtId="4" fontId="20" fillId="0" borderId="25" xfId="0" applyNumberFormat="1" applyFont="1" applyFill="1" applyBorder="1" applyAlignment="1"/>
    <xf numFmtId="4" fontId="21" fillId="0" borderId="27" xfId="0" applyNumberFormat="1" applyFont="1" applyFill="1" applyBorder="1" applyAlignment="1"/>
    <xf numFmtId="4" fontId="21" fillId="0" borderId="0" xfId="0" applyNumberFormat="1" applyFont="1" applyFill="1" applyBorder="1" applyAlignment="1"/>
    <xf numFmtId="4" fontId="20" fillId="0" borderId="37" xfId="0" applyNumberFormat="1" applyFont="1" applyFill="1" applyBorder="1" applyAlignment="1"/>
    <xf numFmtId="4" fontId="20" fillId="0" borderId="29" xfId="0" applyNumberFormat="1" applyFont="1" applyFill="1" applyBorder="1" applyAlignment="1"/>
    <xf numFmtId="4" fontId="20" fillId="0" borderId="29" xfId="1" applyNumberFormat="1" applyFont="1" applyFill="1" applyBorder="1" applyAlignment="1">
      <alignment horizontal="center"/>
    </xf>
    <xf numFmtId="4" fontId="20" fillId="0" borderId="31" xfId="1" applyNumberFormat="1" applyFont="1" applyFill="1" applyBorder="1" applyAlignment="1">
      <alignment horizontal="center"/>
    </xf>
    <xf numFmtId="4" fontId="20" fillId="0" borderId="28" xfId="1" applyNumberFormat="1" applyFont="1" applyFill="1" applyBorder="1" applyAlignment="1">
      <alignment horizontal="center"/>
    </xf>
    <xf numFmtId="4" fontId="20" fillId="0" borderId="25" xfId="1" applyNumberFormat="1" applyFont="1" applyFill="1" applyBorder="1" applyAlignment="1">
      <alignment horizontal="center"/>
    </xf>
    <xf numFmtId="4" fontId="20" fillId="0" borderId="27" xfId="1" applyNumberFormat="1" applyFont="1" applyFill="1" applyBorder="1" applyAlignment="1">
      <alignment horizontal="center"/>
    </xf>
    <xf numFmtId="4" fontId="20" fillId="0" borderId="27" xfId="0" applyNumberFormat="1" applyFont="1" applyBorder="1" applyAlignment="1">
      <alignment horizontal="right"/>
    </xf>
    <xf numFmtId="4" fontId="21" fillId="0" borderId="40" xfId="0" applyNumberFormat="1" applyFont="1" applyFill="1" applyBorder="1" applyAlignment="1"/>
    <xf numFmtId="4" fontId="20" fillId="0" borderId="27" xfId="0" applyNumberFormat="1" applyFont="1" applyFill="1" applyBorder="1" applyAlignment="1">
      <alignment horizontal="right"/>
    </xf>
    <xf numFmtId="4" fontId="21" fillId="0" borderId="29" xfId="0" applyNumberFormat="1" applyFont="1" applyFill="1" applyBorder="1" applyAlignment="1"/>
    <xf numFmtId="4" fontId="20" fillId="0" borderId="31" xfId="0" applyNumberFormat="1" applyFont="1" applyFill="1" applyBorder="1" applyAlignment="1"/>
    <xf numFmtId="4" fontId="25" fillId="6" borderId="27" xfId="0" applyNumberFormat="1" applyFont="1" applyFill="1" applyBorder="1" applyAlignment="1">
      <alignment horizontal="right"/>
    </xf>
    <xf numFmtId="4" fontId="20" fillId="6" borderId="27" xfId="0" applyNumberFormat="1" applyFont="1" applyFill="1" applyBorder="1" applyAlignment="1"/>
    <xf numFmtId="4" fontId="20" fillId="6" borderId="27" xfId="0" applyNumberFormat="1" applyFont="1" applyFill="1" applyBorder="1" applyAlignment="1">
      <alignment horizontal="right"/>
    </xf>
    <xf numFmtId="4" fontId="21" fillId="5" borderId="30" xfId="0" applyNumberFormat="1" applyFont="1" applyFill="1" applyBorder="1" applyAlignment="1"/>
    <xf numFmtId="4" fontId="20" fillId="0" borderId="30" xfId="0" applyNumberFormat="1" applyFont="1" applyFill="1" applyBorder="1" applyAlignment="1"/>
    <xf numFmtId="4" fontId="20" fillId="0" borderId="28" xfId="1" applyNumberFormat="1" applyFont="1" applyFill="1" applyBorder="1" applyAlignment="1"/>
    <xf numFmtId="4" fontId="19" fillId="0" borderId="0" xfId="0" applyNumberFormat="1" applyFont="1" applyFill="1" applyAlignment="1"/>
    <xf numFmtId="164" fontId="17" fillId="0" borderId="36" xfId="1" applyFont="1" applyFill="1" applyBorder="1" applyAlignment="1">
      <alignment horizontal="center" wrapText="1"/>
    </xf>
    <xf numFmtId="164" fontId="17" fillId="0" borderId="0" xfId="1" applyFont="1" applyFill="1" applyBorder="1" applyAlignment="1">
      <alignment horizontal="center" wrapText="1"/>
    </xf>
    <xf numFmtId="164" fontId="2" fillId="0" borderId="4" xfId="1" applyFont="1" applyFill="1" applyBorder="1" applyAlignment="1"/>
    <xf numFmtId="164" fontId="1" fillId="0" borderId="4" xfId="1" applyFont="1" applyFill="1" applyBorder="1" applyAlignment="1"/>
    <xf numFmtId="164" fontId="1" fillId="0" borderId="4" xfId="1" applyFont="1" applyFill="1" applyBorder="1" applyAlignment="1">
      <alignment horizontal="center"/>
    </xf>
    <xf numFmtId="164" fontId="1" fillId="6" borderId="4" xfId="1" applyFont="1" applyFill="1" applyBorder="1" applyAlignment="1"/>
    <xf numFmtId="164" fontId="1" fillId="0" borderId="0" xfId="1" applyFont="1" applyFill="1" applyAlignment="1"/>
    <xf numFmtId="43" fontId="1" fillId="0" borderId="0" xfId="38" applyNumberFormat="1" applyFill="1" applyAlignment="1"/>
    <xf numFmtId="164" fontId="2" fillId="6" borderId="4" xfId="1" applyFont="1" applyFill="1" applyBorder="1" applyAlignment="1"/>
    <xf numFmtId="164" fontId="0" fillId="0" borderId="0" xfId="1" applyFont="1" applyAlignment="1"/>
    <xf numFmtId="4" fontId="21" fillId="6" borderId="42" xfId="0" applyNumberFormat="1" applyFont="1" applyFill="1" applyBorder="1" applyAlignment="1"/>
    <xf numFmtId="0" fontId="35" fillId="0" borderId="4" xfId="38" applyFont="1" applyFill="1" applyBorder="1" applyAlignment="1"/>
    <xf numFmtId="0" fontId="36" fillId="0" borderId="4" xfId="38" applyFont="1" applyFill="1" applyBorder="1" applyAlignment="1"/>
    <xf numFmtId="164" fontId="3" fillId="6" borderId="4" xfId="1" applyFont="1" applyFill="1" applyBorder="1" applyAlignment="1"/>
    <xf numFmtId="4" fontId="37" fillId="0" borderId="27" xfId="0" applyNumberFormat="1" applyFont="1" applyFill="1" applyBorder="1" applyAlignment="1"/>
    <xf numFmtId="4" fontId="19" fillId="0" borderId="0" xfId="0" applyNumberFormat="1" applyFont="1" applyBorder="1" applyAlignment="1"/>
    <xf numFmtId="164" fontId="1" fillId="0" borderId="0" xfId="38" applyNumberFormat="1" applyFill="1" applyAlignment="1"/>
    <xf numFmtId="0" fontId="5" fillId="0" borderId="1" xfId="0" applyFont="1" applyFill="1" applyBorder="1" applyAlignment="1">
      <alignment horizontal="center"/>
    </xf>
    <xf numFmtId="0" fontId="5" fillId="0" borderId="2" xfId="0" applyFont="1" applyFill="1" applyBorder="1" applyAlignment="1">
      <alignment horizontal="center"/>
    </xf>
    <xf numFmtId="0" fontId="5" fillId="0" borderId="3" xfId="0" applyFont="1" applyFill="1" applyBorder="1" applyAlignment="1">
      <alignment horizontal="center"/>
    </xf>
    <xf numFmtId="0" fontId="6" fillId="0" borderId="10" xfId="0" applyFont="1" applyFill="1" applyBorder="1" applyAlignment="1">
      <alignment horizontal="center"/>
    </xf>
    <xf numFmtId="0" fontId="6" fillId="0" borderId="0" xfId="0" applyFont="1" applyFill="1" applyBorder="1" applyAlignment="1">
      <alignment horizontal="center"/>
    </xf>
    <xf numFmtId="0" fontId="6" fillId="0" borderId="11" xfId="0" applyFont="1" applyFill="1" applyBorder="1" applyAlignment="1">
      <alignment horizontal="center"/>
    </xf>
    <xf numFmtId="0" fontId="4" fillId="0" borderId="0" xfId="0" applyFont="1" applyFill="1" applyAlignment="1">
      <alignment horizontal="left"/>
    </xf>
    <xf numFmtId="0" fontId="21" fillId="0" borderId="0" xfId="0" applyFont="1" applyFill="1" applyAlignment="1">
      <alignment horizontal="left"/>
    </xf>
    <xf numFmtId="0" fontId="26" fillId="0" borderId="0" xfId="0" applyFont="1" applyAlignment="1">
      <alignment horizontal="center"/>
    </xf>
    <xf numFmtId="0" fontId="6" fillId="0" borderId="1" xfId="0" applyFont="1" applyFill="1" applyBorder="1" applyAlignment="1">
      <alignment horizontal="center" wrapText="1"/>
    </xf>
    <xf numFmtId="0" fontId="6" fillId="0" borderId="2" xfId="0" applyFont="1" applyFill="1" applyBorder="1" applyAlignment="1">
      <alignment horizontal="center" wrapText="1"/>
    </xf>
    <xf numFmtId="0" fontId="6" fillId="0" borderId="3" xfId="0" applyFont="1" applyFill="1" applyBorder="1" applyAlignment="1">
      <alignment horizontal="center" wrapText="1"/>
    </xf>
    <xf numFmtId="4" fontId="21" fillId="3" borderId="25" xfId="0" applyNumberFormat="1" applyFont="1" applyFill="1" applyBorder="1" applyAlignment="1">
      <alignment horizontal="center" vertical="center"/>
    </xf>
    <xf numFmtId="4" fontId="21" fillId="3" borderId="27" xfId="0" applyNumberFormat="1" applyFont="1" applyFill="1" applyBorder="1" applyAlignment="1">
      <alignment horizontal="center" vertical="center"/>
    </xf>
    <xf numFmtId="4" fontId="21" fillId="3" borderId="28" xfId="0" applyNumberFormat="1" applyFont="1" applyFill="1" applyBorder="1" applyAlignment="1">
      <alignment horizontal="center" vertical="center"/>
    </xf>
    <xf numFmtId="4" fontId="21" fillId="0" borderId="25" xfId="0" applyNumberFormat="1" applyFont="1" applyBorder="1" applyAlignment="1">
      <alignment horizontal="center" vertical="center"/>
    </xf>
    <xf numFmtId="4" fontId="21" fillId="0" borderId="27" xfId="0" applyNumberFormat="1" applyFont="1" applyBorder="1" applyAlignment="1">
      <alignment horizontal="center" vertical="center"/>
    </xf>
    <xf numFmtId="4" fontId="21" fillId="0" borderId="28" xfId="0" applyNumberFormat="1" applyFont="1" applyBorder="1" applyAlignment="1">
      <alignment horizontal="center" vertical="center"/>
    </xf>
    <xf numFmtId="0" fontId="11" fillId="0" borderId="1" xfId="0" applyFont="1" applyFill="1" applyBorder="1" applyAlignment="1">
      <alignment horizontal="center" wrapText="1"/>
    </xf>
    <xf numFmtId="0" fontId="11" fillId="0" borderId="2" xfId="0" applyFont="1" applyFill="1" applyBorder="1" applyAlignment="1">
      <alignment horizontal="center" wrapText="1"/>
    </xf>
    <xf numFmtId="0" fontId="11" fillId="0" borderId="3" xfId="0" applyFont="1" applyFill="1" applyBorder="1" applyAlignment="1">
      <alignment horizontal="center" wrapText="1"/>
    </xf>
    <xf numFmtId="0" fontId="20" fillId="0" borderId="0" xfId="0" applyFont="1" applyAlignment="1">
      <alignment horizontal="center"/>
    </xf>
    <xf numFmtId="164" fontId="21" fillId="4" borderId="5" xfId="1" applyNumberFormat="1" applyFont="1" applyFill="1" applyBorder="1" applyAlignment="1">
      <alignment horizontal="center" vertical="top" wrapText="1"/>
    </xf>
    <xf numFmtId="164" fontId="21" fillId="4" borderId="6" xfId="1" applyNumberFormat="1" applyFont="1" applyFill="1" applyBorder="1" applyAlignment="1">
      <alignment horizontal="center" vertical="top" wrapText="1"/>
    </xf>
    <xf numFmtId="0" fontId="21" fillId="0" borderId="4" xfId="0" applyFont="1" applyFill="1" applyBorder="1" applyAlignment="1">
      <alignment horizontal="center"/>
    </xf>
    <xf numFmtId="0" fontId="20" fillId="0" borderId="37" xfId="0" applyFont="1" applyBorder="1" applyAlignment="1">
      <alignment horizontal="left" vertical="top"/>
    </xf>
    <xf numFmtId="0" fontId="20" fillId="0" borderId="20" xfId="0" applyFont="1" applyBorder="1" applyAlignment="1">
      <alignment horizontal="left" vertical="top"/>
    </xf>
    <xf numFmtId="0" fontId="20" fillId="0" borderId="38" xfId="0" applyFont="1" applyBorder="1" applyAlignment="1">
      <alignment horizontal="left" vertical="top"/>
    </xf>
    <xf numFmtId="0" fontId="20" fillId="0" borderId="29" xfId="0" applyFont="1" applyBorder="1" applyAlignment="1">
      <alignment horizontal="left" wrapText="1"/>
    </xf>
    <xf numFmtId="0" fontId="20" fillId="0" borderId="0" xfId="0" applyFont="1" applyBorder="1" applyAlignment="1">
      <alignment horizontal="left" wrapText="1"/>
    </xf>
    <xf numFmtId="0" fontId="20" fillId="0" borderId="32" xfId="0" applyFont="1" applyBorder="1" applyAlignment="1">
      <alignment horizontal="left" wrapText="1"/>
    </xf>
    <xf numFmtId="0" fontId="20" fillId="0" borderId="29" xfId="0" applyFont="1" applyBorder="1" applyAlignment="1">
      <alignment horizontal="left"/>
    </xf>
    <xf numFmtId="0" fontId="20" fillId="0" borderId="0" xfId="0" applyFont="1" applyBorder="1" applyAlignment="1">
      <alignment horizontal="left"/>
    </xf>
    <xf numFmtId="0" fontId="20" fillId="0" borderId="32" xfId="0" applyFont="1" applyBorder="1" applyAlignment="1">
      <alignment horizontal="left"/>
    </xf>
    <xf numFmtId="0" fontId="20" fillId="0" borderId="31" xfId="0" applyFont="1" applyBorder="1" applyAlignment="1">
      <alignment horizontal="left"/>
    </xf>
    <xf numFmtId="0" fontId="20" fillId="0" borderId="13" xfId="0" applyFont="1" applyBorder="1" applyAlignment="1">
      <alignment horizontal="left"/>
    </xf>
    <xf numFmtId="0" fontId="20" fillId="0" borderId="39" xfId="0" applyFont="1" applyBorder="1" applyAlignment="1">
      <alignment horizontal="left"/>
    </xf>
    <xf numFmtId="0" fontId="21" fillId="4" borderId="4" xfId="0" applyFont="1" applyFill="1" applyBorder="1" applyAlignment="1">
      <alignment horizontal="center"/>
    </xf>
    <xf numFmtId="0" fontId="20" fillId="0" borderId="29" xfId="0" applyFont="1" applyBorder="1" applyAlignment="1">
      <alignment horizontal="center"/>
    </xf>
    <xf numFmtId="0" fontId="20" fillId="0" borderId="0" xfId="0" applyFont="1" applyBorder="1" applyAlignment="1">
      <alignment horizontal="center"/>
    </xf>
    <xf numFmtId="0" fontId="20" fillId="0" borderId="32" xfId="0" applyFont="1" applyBorder="1" applyAlignment="1">
      <alignment horizontal="center"/>
    </xf>
    <xf numFmtId="0" fontId="22" fillId="0" borderId="29" xfId="0" applyFont="1" applyBorder="1" applyAlignment="1">
      <alignment horizontal="left"/>
    </xf>
    <xf numFmtId="0" fontId="22" fillId="0" borderId="0" xfId="0" applyFont="1" applyBorder="1" applyAlignment="1">
      <alignment horizontal="left"/>
    </xf>
    <xf numFmtId="0" fontId="22" fillId="0" borderId="32" xfId="0" applyFont="1" applyBorder="1" applyAlignment="1">
      <alignment horizontal="left"/>
    </xf>
    <xf numFmtId="0" fontId="24" fillId="0" borderId="29" xfId="0" applyFont="1" applyBorder="1" applyAlignment="1">
      <alignment horizontal="left"/>
    </xf>
    <xf numFmtId="0" fontId="24" fillId="0" borderId="0" xfId="0" applyFont="1" applyBorder="1" applyAlignment="1">
      <alignment horizontal="left"/>
    </xf>
    <xf numFmtId="0" fontId="24" fillId="0" borderId="32" xfId="0" applyFont="1" applyBorder="1" applyAlignment="1">
      <alignment horizontal="left"/>
    </xf>
    <xf numFmtId="0" fontId="21" fillId="0" borderId="29" xfId="0" applyFont="1" applyBorder="1" applyAlignment="1">
      <alignment horizontal="left"/>
    </xf>
    <xf numFmtId="0" fontId="21" fillId="0" borderId="0" xfId="0" applyFont="1" applyBorder="1" applyAlignment="1">
      <alignment horizontal="left"/>
    </xf>
    <xf numFmtId="0" fontId="21" fillId="0" borderId="32" xfId="0" applyFont="1" applyBorder="1" applyAlignment="1">
      <alignment horizontal="left"/>
    </xf>
    <xf numFmtId="0" fontId="21" fillId="0" borderId="5" xfId="0" applyFont="1" applyBorder="1" applyAlignment="1">
      <alignment horizontal="right"/>
    </xf>
    <xf numFmtId="0" fontId="21" fillId="0" borderId="26" xfId="0" applyFont="1" applyBorder="1" applyAlignment="1">
      <alignment horizontal="right"/>
    </xf>
    <xf numFmtId="0" fontId="21" fillId="0" borderId="6" xfId="0" applyFont="1" applyBorder="1" applyAlignment="1">
      <alignment horizontal="right"/>
    </xf>
    <xf numFmtId="0" fontId="24" fillId="0" borderId="37" xfId="0" applyFont="1" applyBorder="1" applyAlignment="1">
      <alignment horizontal="center"/>
    </xf>
    <xf numFmtId="0" fontId="24" fillId="0" borderId="20" xfId="0" applyFont="1" applyBorder="1" applyAlignment="1">
      <alignment horizontal="center"/>
    </xf>
    <xf numFmtId="0" fontId="24" fillId="0" borderId="38" xfId="0" applyFont="1" applyBorder="1" applyAlignment="1">
      <alignment horizontal="center"/>
    </xf>
    <xf numFmtId="0" fontId="20" fillId="0" borderId="29" xfId="0" applyFont="1" applyFill="1" applyBorder="1" applyAlignment="1">
      <alignment horizontal="left"/>
    </xf>
    <xf numFmtId="0" fontId="20" fillId="0" borderId="0" xfId="0" applyFont="1" applyFill="1" applyBorder="1" applyAlignment="1">
      <alignment horizontal="left"/>
    </xf>
    <xf numFmtId="0" fontId="20" fillId="0" borderId="32" xfId="0" applyFont="1" applyFill="1" applyBorder="1" applyAlignment="1">
      <alignment horizontal="left"/>
    </xf>
    <xf numFmtId="0" fontId="20" fillId="0" borderId="31" xfId="0" applyFont="1" applyBorder="1" applyAlignment="1">
      <alignment horizontal="center"/>
    </xf>
    <xf numFmtId="0" fontId="20" fillId="0" borderId="13" xfId="0" applyFont="1" applyBorder="1" applyAlignment="1">
      <alignment horizontal="center"/>
    </xf>
    <xf numFmtId="0" fontId="20" fillId="0" borderId="39" xfId="0" applyFont="1" applyBorder="1" applyAlignment="1">
      <alignment horizontal="center"/>
    </xf>
    <xf numFmtId="0" fontId="20" fillId="0" borderId="37" xfId="0" applyFont="1" applyBorder="1" applyAlignment="1">
      <alignment horizontal="center"/>
    </xf>
    <xf numFmtId="0" fontId="20" fillId="0" borderId="20" xfId="0" applyFont="1" applyBorder="1" applyAlignment="1">
      <alignment horizontal="center"/>
    </xf>
    <xf numFmtId="0" fontId="20" fillId="0" borderId="38" xfId="0" applyFont="1" applyBorder="1" applyAlignment="1">
      <alignment horizontal="center"/>
    </xf>
    <xf numFmtId="0" fontId="22" fillId="0" borderId="29" xfId="0" applyFont="1" applyBorder="1" applyAlignment="1">
      <alignment horizontal="center"/>
    </xf>
    <xf numFmtId="0" fontId="22" fillId="0" borderId="0" xfId="0" applyFont="1" applyBorder="1" applyAlignment="1">
      <alignment horizontal="center"/>
    </xf>
    <xf numFmtId="0" fontId="22" fillId="0" borderId="32" xfId="0" applyFont="1" applyBorder="1" applyAlignment="1">
      <alignment horizontal="center"/>
    </xf>
    <xf numFmtId="0" fontId="22" fillId="0" borderId="37" xfId="0" applyFont="1" applyBorder="1" applyAlignment="1">
      <alignment horizontal="left"/>
    </xf>
    <xf numFmtId="0" fontId="22" fillId="0" borderId="20" xfId="0" applyFont="1" applyBorder="1" applyAlignment="1">
      <alignment horizontal="left"/>
    </xf>
    <xf numFmtId="0" fontId="22" fillId="0" borderId="38" xfId="0" applyFont="1" applyBorder="1" applyAlignment="1">
      <alignment horizontal="left"/>
    </xf>
    <xf numFmtId="0" fontId="21" fillId="0" borderId="31" xfId="0" applyFont="1" applyBorder="1" applyAlignment="1">
      <alignment horizontal="right"/>
    </xf>
    <xf numFmtId="0" fontId="21" fillId="0" borderId="13" xfId="0" applyFont="1" applyBorder="1" applyAlignment="1">
      <alignment horizontal="right"/>
    </xf>
    <xf numFmtId="0" fontId="21" fillId="0" borderId="39" xfId="0" applyFont="1" applyBorder="1" applyAlignment="1">
      <alignment horizontal="right"/>
    </xf>
    <xf numFmtId="0" fontId="24" fillId="0" borderId="13" xfId="0" applyFont="1" applyBorder="1" applyAlignment="1">
      <alignment horizontal="left"/>
    </xf>
    <xf numFmtId="0" fontId="24" fillId="0" borderId="37" xfId="0" applyFont="1" applyBorder="1" applyAlignment="1">
      <alignment horizontal="left"/>
    </xf>
    <xf numFmtId="0" fontId="24" fillId="0" borderId="20" xfId="0" applyFont="1" applyBorder="1" applyAlignment="1">
      <alignment horizontal="left"/>
    </xf>
    <xf numFmtId="0" fontId="24" fillId="0" borderId="38" xfId="0" applyFont="1" applyBorder="1" applyAlignment="1">
      <alignment horizontal="left"/>
    </xf>
    <xf numFmtId="0" fontId="21" fillId="4" borderId="25" xfId="0" applyFont="1" applyFill="1" applyBorder="1" applyAlignment="1">
      <alignment horizontal="center" vertical="top"/>
    </xf>
    <xf numFmtId="0" fontId="21" fillId="4" borderId="28" xfId="0" applyFont="1" applyFill="1" applyBorder="1" applyAlignment="1">
      <alignment horizontal="center" vertical="top"/>
    </xf>
    <xf numFmtId="0" fontId="21" fillId="4" borderId="4" xfId="0" applyFont="1" applyFill="1" applyBorder="1" applyAlignment="1">
      <alignment horizontal="center" vertical="center"/>
    </xf>
    <xf numFmtId="0" fontId="21" fillId="4" borderId="37" xfId="0" applyFont="1" applyFill="1" applyBorder="1" applyAlignment="1">
      <alignment horizontal="center" vertical="center"/>
    </xf>
    <xf numFmtId="0" fontId="21" fillId="4" borderId="20" xfId="0" applyFont="1" applyFill="1" applyBorder="1" applyAlignment="1">
      <alignment horizontal="center" vertical="center"/>
    </xf>
    <xf numFmtId="0" fontId="21" fillId="4" borderId="38" xfId="0" applyFont="1" applyFill="1" applyBorder="1" applyAlignment="1">
      <alignment horizontal="center" vertical="center"/>
    </xf>
    <xf numFmtId="0" fontId="21" fillId="4" borderId="31" xfId="0" applyFont="1" applyFill="1" applyBorder="1" applyAlignment="1">
      <alignment horizontal="center" vertical="center"/>
    </xf>
    <xf numFmtId="0" fontId="21" fillId="4" borderId="13" xfId="0" applyFont="1" applyFill="1" applyBorder="1" applyAlignment="1">
      <alignment horizontal="center" vertical="center"/>
    </xf>
    <xf numFmtId="0" fontId="21" fillId="4" borderId="39" xfId="0" applyFont="1" applyFill="1" applyBorder="1" applyAlignment="1">
      <alignment horizontal="center" vertical="center"/>
    </xf>
    <xf numFmtId="0" fontId="21" fillId="0" borderId="37" xfId="0" applyFont="1" applyFill="1" applyBorder="1" applyAlignment="1">
      <alignment horizontal="left" vertical="top" wrapText="1"/>
    </xf>
    <xf numFmtId="0" fontId="21" fillId="0" borderId="20" xfId="0" applyFont="1" applyFill="1" applyBorder="1" applyAlignment="1">
      <alignment horizontal="left" vertical="top" wrapText="1"/>
    </xf>
    <xf numFmtId="0" fontId="21" fillId="0" borderId="38" xfId="0" applyFont="1" applyFill="1" applyBorder="1" applyAlignment="1">
      <alignment horizontal="left" vertical="top" wrapText="1"/>
    </xf>
    <xf numFmtId="0" fontId="21" fillId="0" borderId="31" xfId="0" applyFont="1" applyFill="1" applyBorder="1" applyAlignment="1">
      <alignment horizontal="left" vertical="top" wrapText="1"/>
    </xf>
    <xf numFmtId="0" fontId="21" fillId="0" borderId="13" xfId="0" applyFont="1" applyFill="1" applyBorder="1" applyAlignment="1">
      <alignment horizontal="left" vertical="top" wrapText="1"/>
    </xf>
    <xf numFmtId="0" fontId="21" fillId="0" borderId="39" xfId="0" applyFont="1" applyFill="1" applyBorder="1" applyAlignment="1">
      <alignment horizontal="left" vertical="top" wrapText="1"/>
    </xf>
    <xf numFmtId="0" fontId="18" fillId="0" borderId="2" xfId="38" applyFont="1" applyFill="1" applyBorder="1" applyAlignment="1">
      <alignment horizontal="center"/>
    </xf>
    <xf numFmtId="0" fontId="9" fillId="4" borderId="25" xfId="0" applyFont="1" applyFill="1" applyBorder="1" applyAlignment="1">
      <alignment horizontal="center" vertical="center" wrapText="1"/>
    </xf>
    <xf numFmtId="0" fontId="9" fillId="4" borderId="27"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11" fillId="0" borderId="1" xfId="0" applyFont="1" applyFill="1" applyBorder="1" applyAlignment="1">
      <alignment horizontal="center"/>
    </xf>
    <xf numFmtId="0" fontId="11" fillId="0" borderId="2" xfId="0" applyFont="1" applyFill="1" applyBorder="1" applyAlignment="1">
      <alignment horizontal="center"/>
    </xf>
    <xf numFmtId="0" fontId="11" fillId="0" borderId="3" xfId="0" applyFont="1" applyFill="1" applyBorder="1" applyAlignment="1">
      <alignment horizontal="center"/>
    </xf>
    <xf numFmtId="0" fontId="13" fillId="0" borderId="1" xfId="0" applyFont="1" applyFill="1" applyBorder="1" applyAlignment="1">
      <alignment horizontal="center" wrapText="1"/>
    </xf>
    <xf numFmtId="0" fontId="13" fillId="0" borderId="2" xfId="0" applyFont="1" applyFill="1" applyBorder="1" applyAlignment="1">
      <alignment horizontal="center" wrapText="1"/>
    </xf>
    <xf numFmtId="0" fontId="13" fillId="0" borderId="3" xfId="0" applyFont="1" applyFill="1" applyBorder="1" applyAlignment="1">
      <alignment horizontal="center" wrapText="1"/>
    </xf>
    <xf numFmtId="0" fontId="9" fillId="3" borderId="5" xfId="0" applyFont="1" applyFill="1" applyBorder="1" applyAlignment="1">
      <alignment horizontal="center"/>
    </xf>
    <xf numFmtId="0" fontId="9" fillId="3" borderId="26" xfId="0" applyFont="1" applyFill="1" applyBorder="1" applyAlignment="1">
      <alignment horizontal="center"/>
    </xf>
    <xf numFmtId="0" fontId="9" fillId="3" borderId="6" xfId="0" applyFont="1" applyFill="1" applyBorder="1" applyAlignment="1">
      <alignment horizontal="center"/>
    </xf>
    <xf numFmtId="0" fontId="9" fillId="3" borderId="25" xfId="0" applyFont="1" applyFill="1" applyBorder="1" applyAlignment="1">
      <alignment horizontal="center" vertical="center" wrapText="1"/>
    </xf>
    <xf numFmtId="0" fontId="9" fillId="3" borderId="27"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4" fillId="0" borderId="0" xfId="45" applyFont="1" applyFill="1">
      <alignment vertical="center" wrapText="1"/>
    </xf>
    <xf numFmtId="0" fontId="9" fillId="0" borderId="7" xfId="45" applyFont="1" applyFill="1" applyBorder="1">
      <alignment vertical="center" wrapText="1"/>
    </xf>
    <xf numFmtId="0" fontId="9" fillId="0" borderId="9" xfId="45" applyFont="1" applyFill="1" applyBorder="1">
      <alignment vertical="center" wrapText="1"/>
    </xf>
    <xf numFmtId="0" fontId="4" fillId="0" borderId="10" xfId="45" applyFont="1" applyFill="1" applyBorder="1">
      <alignment vertical="center" wrapText="1"/>
    </xf>
    <xf numFmtId="0" fontId="4" fillId="0" borderId="11" xfId="45" applyFont="1" applyFill="1" applyBorder="1">
      <alignment vertical="center" wrapText="1"/>
    </xf>
    <xf numFmtId="0" fontId="9" fillId="0" borderId="10" xfId="45" applyFont="1" applyFill="1" applyBorder="1">
      <alignment vertical="center" wrapText="1"/>
    </xf>
    <xf numFmtId="0" fontId="9" fillId="0" borderId="11" xfId="45" applyFont="1" applyFill="1" applyBorder="1">
      <alignment vertical="center" wrapText="1"/>
    </xf>
    <xf numFmtId="0" fontId="7" fillId="0" borderId="10" xfId="45" applyFont="1" applyFill="1" applyBorder="1">
      <alignment vertical="center" wrapText="1"/>
    </xf>
    <xf numFmtId="0" fontId="7" fillId="0" borderId="11" xfId="45" applyFont="1" applyFill="1" applyBorder="1">
      <alignment vertical="center" wrapText="1"/>
    </xf>
    <xf numFmtId="0" fontId="4" fillId="0" borderId="10" xfId="45" applyFont="1" applyFill="1" applyBorder="1" applyAlignment="1">
      <alignment horizontal="justify" vertical="center"/>
    </xf>
    <xf numFmtId="0" fontId="4" fillId="0" borderId="11" xfId="45" applyFont="1" applyFill="1" applyBorder="1" applyAlignment="1">
      <alignment horizontal="justify" vertical="center"/>
    </xf>
    <xf numFmtId="0" fontId="4" fillId="0" borderId="10" xfId="45" applyFont="1" applyFill="1" applyBorder="1" applyAlignment="1">
      <alignment horizontal="justify" vertical="center" wrapText="1"/>
    </xf>
    <xf numFmtId="0" fontId="4" fillId="0" borderId="11" xfId="45" applyFont="1" applyFill="1" applyBorder="1" applyAlignment="1">
      <alignment horizontal="justify" vertical="center" wrapText="1"/>
    </xf>
    <xf numFmtId="0" fontId="4" fillId="0" borderId="22" xfId="45" applyFont="1" applyFill="1" applyBorder="1">
      <alignment vertical="center" wrapText="1"/>
    </xf>
    <xf numFmtId="0" fontId="4" fillId="0" borderId="24" xfId="45" applyFont="1" applyFill="1" applyBorder="1">
      <alignment vertical="center" wrapText="1"/>
    </xf>
    <xf numFmtId="0" fontId="4" fillId="0" borderId="10" xfId="45" applyFont="1" applyFill="1" applyBorder="1" applyAlignment="1">
      <alignment horizontal="justify" vertical="top" wrapText="1"/>
    </xf>
    <xf numFmtId="0" fontId="4" fillId="0" borderId="11" xfId="45" applyFont="1" applyFill="1" applyBorder="1" applyAlignment="1">
      <alignment horizontal="justify" vertical="top" wrapText="1"/>
    </xf>
    <xf numFmtId="0" fontId="4" fillId="0" borderId="10" xfId="45" applyFont="1" applyFill="1" applyBorder="1" applyAlignment="1">
      <alignment horizontal="justify" vertical="justify" wrapText="1"/>
    </xf>
    <xf numFmtId="0" fontId="4" fillId="0" borderId="11" xfId="45" applyFont="1" applyFill="1" applyBorder="1" applyAlignment="1">
      <alignment horizontal="justify" vertical="justify" wrapText="1"/>
    </xf>
    <xf numFmtId="0" fontId="4" fillId="0" borderId="0" xfId="45" applyFont="1" applyFill="1" applyAlignment="1">
      <alignment horizontal="justify" vertical="justify" wrapText="1"/>
    </xf>
    <xf numFmtId="0" fontId="8" fillId="0" borderId="0" xfId="45" applyFont="1" applyFill="1" applyAlignment="1">
      <alignment horizontal="left" vertical="center" wrapText="1"/>
    </xf>
    <xf numFmtId="0" fontId="4" fillId="0" borderId="0" xfId="45" applyFont="1" applyFill="1" applyAlignment="1">
      <alignment horizontal="center" vertical="center" wrapText="1"/>
    </xf>
    <xf numFmtId="0" fontId="4" fillId="0" borderId="22" xfId="45" applyFont="1" applyFill="1" applyBorder="1" applyAlignment="1">
      <alignment horizontal="justify" vertical="center" wrapText="1"/>
    </xf>
    <xf numFmtId="0" fontId="4" fillId="0" borderId="24" xfId="45" applyFont="1" applyFill="1" applyBorder="1" applyAlignment="1">
      <alignment horizontal="justify" vertical="center" wrapText="1"/>
    </xf>
    <xf numFmtId="0" fontId="4" fillId="0" borderId="0" xfId="45" applyFont="1" applyFill="1" applyBorder="1" applyAlignment="1">
      <alignment horizontal="center" vertical="center" wrapText="1"/>
    </xf>
    <xf numFmtId="0" fontId="5" fillId="0" borderId="7" xfId="0" applyFont="1" applyFill="1" applyBorder="1" applyAlignment="1">
      <alignment horizontal="center"/>
    </xf>
    <xf numFmtId="0" fontId="5" fillId="0" borderId="8" xfId="0" applyFont="1" applyFill="1" applyBorder="1" applyAlignment="1">
      <alignment horizontal="center"/>
    </xf>
    <xf numFmtId="0" fontId="5" fillId="0" borderId="9" xfId="0" applyFont="1" applyFill="1" applyBorder="1" applyAlignment="1">
      <alignment horizontal="center"/>
    </xf>
    <xf numFmtId="0" fontId="6" fillId="0" borderId="10" xfId="0" applyFont="1" applyFill="1" applyBorder="1" applyAlignment="1">
      <alignment horizontal="center" wrapText="1"/>
    </xf>
    <xf numFmtId="0" fontId="6" fillId="0" borderId="0" xfId="0" applyFont="1" applyFill="1" applyBorder="1" applyAlignment="1">
      <alignment horizontal="center" wrapText="1"/>
    </xf>
    <xf numFmtId="0" fontId="6" fillId="0" borderId="11" xfId="0" applyFont="1" applyFill="1" applyBorder="1" applyAlignment="1">
      <alignment horizontal="center" wrapText="1"/>
    </xf>
    <xf numFmtId="0" fontId="4" fillId="0" borderId="10" xfId="48" applyFont="1" applyBorder="1" applyAlignment="1"/>
    <xf numFmtId="0" fontId="4" fillId="0" borderId="0" xfId="48" applyFont="1" applyBorder="1" applyAlignment="1"/>
    <xf numFmtId="0" fontId="4" fillId="0" borderId="11" xfId="48" applyFont="1" applyBorder="1" applyAlignment="1"/>
    <xf numFmtId="0" fontId="7" fillId="0" borderId="10" xfId="48" applyFont="1" applyBorder="1" applyAlignment="1"/>
    <xf numFmtId="0" fontId="7" fillId="0" borderId="0" xfId="48" applyFont="1" applyBorder="1" applyAlignment="1"/>
    <xf numFmtId="0" fontId="7" fillId="0" borderId="11" xfId="48" applyFont="1" applyBorder="1" applyAlignment="1"/>
    <xf numFmtId="0" fontId="4" fillId="0" borderId="10" xfId="46" applyFont="1" applyFill="1" applyBorder="1">
      <alignment vertical="center" wrapText="1"/>
    </xf>
    <xf numFmtId="0" fontId="4" fillId="0" borderId="0" xfId="46" applyFont="1" applyFill="1" applyBorder="1">
      <alignment vertical="center" wrapText="1"/>
    </xf>
    <xf numFmtId="0" fontId="4" fillId="0" borderId="11" xfId="46" applyFont="1" applyFill="1" applyBorder="1">
      <alignment vertical="center" wrapText="1"/>
    </xf>
    <xf numFmtId="0" fontId="4" fillId="0" borderId="10" xfId="48" applyFont="1" applyBorder="1" applyAlignment="1">
      <alignment horizontal="justify" vertical="justify" wrapText="1"/>
    </xf>
    <xf numFmtId="0" fontId="4" fillId="0" borderId="0" xfId="48" applyFont="1" applyBorder="1" applyAlignment="1">
      <alignment horizontal="justify" vertical="justify" wrapText="1"/>
    </xf>
    <xf numFmtId="0" fontId="4" fillId="0" borderId="11" xfId="48" applyFont="1" applyBorder="1" applyAlignment="1">
      <alignment horizontal="justify" vertical="justify" wrapText="1"/>
    </xf>
    <xf numFmtId="0" fontId="4" fillId="0" borderId="12" xfId="48" applyFont="1" applyBorder="1" applyAlignment="1">
      <alignment horizontal="right"/>
    </xf>
    <xf numFmtId="0" fontId="4" fillId="0" borderId="13" xfId="48" applyFont="1" applyBorder="1" applyAlignment="1">
      <alignment horizontal="right"/>
    </xf>
    <xf numFmtId="0" fontId="4" fillId="0" borderId="14" xfId="48" applyFont="1" applyBorder="1" applyAlignment="1">
      <alignment horizontal="right"/>
    </xf>
    <xf numFmtId="0" fontId="4" fillId="0" borderId="19" xfId="48" applyFont="1" applyBorder="1" applyAlignment="1"/>
    <xf numFmtId="0" fontId="4" fillId="0" borderId="20" xfId="48" applyFont="1" applyBorder="1" applyAlignment="1"/>
    <xf numFmtId="0" fontId="4" fillId="0" borderId="21" xfId="48" applyFont="1" applyBorder="1" applyAlignment="1"/>
    <xf numFmtId="0" fontId="4" fillId="0" borderId="10" xfId="46" applyFont="1" applyFill="1" applyBorder="1" applyAlignment="1">
      <alignment horizontal="justify" vertical="center" wrapText="1"/>
    </xf>
    <xf numFmtId="0" fontId="4" fillId="0" borderId="0" xfId="46" applyFont="1" applyFill="1" applyBorder="1" applyAlignment="1">
      <alignment horizontal="justify" vertical="center" wrapText="1"/>
    </xf>
    <xf numFmtId="0" fontId="4" fillId="0" borderId="11" xfId="46" applyFont="1" applyFill="1" applyBorder="1" applyAlignment="1">
      <alignment horizontal="justify" vertical="center" wrapText="1"/>
    </xf>
    <xf numFmtId="0" fontId="8" fillId="0" borderId="10" xfId="46" applyFont="1" applyFill="1" applyBorder="1" applyAlignment="1">
      <alignment horizontal="left" vertical="center" wrapText="1"/>
    </xf>
    <xf numFmtId="0" fontId="8" fillId="0" borderId="0" xfId="46" applyFont="1" applyFill="1" applyBorder="1" applyAlignment="1">
      <alignment horizontal="left" vertical="center" wrapText="1"/>
    </xf>
    <xf numFmtId="0" fontId="8" fillId="0" borderId="11" xfId="46" applyFont="1" applyFill="1" applyBorder="1" applyAlignment="1">
      <alignment horizontal="left" vertical="center" wrapText="1"/>
    </xf>
    <xf numFmtId="0" fontId="8" fillId="0" borderId="10" xfId="46" applyFont="1" applyFill="1" applyBorder="1">
      <alignment vertical="center" wrapText="1"/>
    </xf>
    <xf numFmtId="0" fontId="8" fillId="0" borderId="0" xfId="46" applyFont="1" applyFill="1" applyBorder="1">
      <alignment vertical="center" wrapText="1"/>
    </xf>
    <xf numFmtId="0" fontId="8" fillId="0" borderId="11" xfId="46" applyFont="1" applyFill="1" applyBorder="1">
      <alignment vertical="center" wrapText="1"/>
    </xf>
    <xf numFmtId="0" fontId="8" fillId="0" borderId="22" xfId="46" applyFont="1" applyFill="1" applyBorder="1" applyAlignment="1">
      <alignment horizontal="left" vertical="center" wrapText="1"/>
    </xf>
    <xf numFmtId="0" fontId="8" fillId="0" borderId="23" xfId="46" applyFont="1" applyFill="1" applyBorder="1" applyAlignment="1">
      <alignment horizontal="left" vertical="center" wrapText="1"/>
    </xf>
    <xf numFmtId="0" fontId="8" fillId="0" borderId="24" xfId="46" applyFont="1" applyFill="1" applyBorder="1" applyAlignment="1">
      <alignment horizontal="left" vertical="center" wrapText="1"/>
    </xf>
    <xf numFmtId="0" fontId="2" fillId="0" borderId="1" xfId="38" applyFont="1" applyBorder="1" applyAlignment="1">
      <alignment horizontal="center"/>
    </xf>
    <xf numFmtId="0" fontId="2" fillId="0" borderId="2" xfId="38" applyFont="1" applyBorder="1" applyAlignment="1">
      <alignment horizontal="center"/>
    </xf>
    <xf numFmtId="0" fontId="2" fillId="0" borderId="3" xfId="38" applyFont="1" applyBorder="1" applyAlignment="1">
      <alignment horizontal="center"/>
    </xf>
    <xf numFmtId="0" fontId="1" fillId="0" borderId="5" xfId="38" applyBorder="1" applyAlignment="1">
      <alignment horizontal="center"/>
    </xf>
    <xf numFmtId="0" fontId="1" fillId="0" borderId="6" xfId="38" applyBorder="1" applyAlignment="1">
      <alignment horizontal="center"/>
    </xf>
  </cellXfs>
  <cellStyles count="53">
    <cellStyle name="20% - Accent1 2" xfId="13"/>
    <cellStyle name="20% - Accent1 3" xfId="14"/>
    <cellStyle name="20% - Accent1 4" xfId="2"/>
    <cellStyle name="20% - Accent2 2" xfId="15"/>
    <cellStyle name="20% - Accent2 3" xfId="8"/>
    <cellStyle name="20% - Accent2 4" xfId="9"/>
    <cellStyle name="20% - Accent3 2" xfId="4"/>
    <cellStyle name="20% - Accent3 3" xfId="5"/>
    <cellStyle name="20% - Accent3 4" xfId="3"/>
    <cellStyle name="20% - Accent4 2" xfId="10"/>
    <cellStyle name="20% - Accent4 3" xfId="11"/>
    <cellStyle name="20% - Accent4 4" xfId="12"/>
    <cellStyle name="20% - Accent5 2" xfId="16"/>
    <cellStyle name="20% - Accent5 3" xfId="17"/>
    <cellStyle name="20% - Accent5 4" xfId="6"/>
    <cellStyle name="20% - Accent6 2" xfId="18"/>
    <cellStyle name="20% - Accent6 3" xfId="7"/>
    <cellStyle name="20% - Accent6 4" xfId="19"/>
    <cellStyle name="40% - Accent1 2" xfId="20"/>
    <cellStyle name="40% - Accent1 3" xfId="21"/>
    <cellStyle name="40% - Accent1 4" xfId="22"/>
    <cellStyle name="40% - Accent2 2" xfId="23"/>
    <cellStyle name="40% - Accent2 3" xfId="24"/>
    <cellStyle name="40% - Accent2 4" xfId="25"/>
    <cellStyle name="40% - Accent3 2" xfId="26"/>
    <cellStyle name="40% - Accent3 3" xfId="27"/>
    <cellStyle name="40% - Accent3 4" xfId="28"/>
    <cellStyle name="40% - Accent4 2" xfId="29"/>
    <cellStyle name="40% - Accent4 3" xfId="30"/>
    <cellStyle name="40% - Accent4 4" xfId="31"/>
    <cellStyle name="40% - Accent5 2" xfId="32"/>
    <cellStyle name="40% - Accent5 3" xfId="33"/>
    <cellStyle name="40% - Accent5 4" xfId="34"/>
    <cellStyle name="40% - Accent6 2" xfId="35"/>
    <cellStyle name="40% - Accent6 3" xfId="36"/>
    <cellStyle name="40% - Accent6 4" xfId="37"/>
    <cellStyle name="Comma" xfId="1" builtinId="3"/>
    <cellStyle name="Normal" xfId="0" builtinId="0"/>
    <cellStyle name="Normal 2" xfId="38"/>
    <cellStyle name="Normal 2 2" xfId="39"/>
    <cellStyle name="Normal 2 3" xfId="40"/>
    <cellStyle name="Normal 2 4" xfId="41"/>
    <cellStyle name="Normal 3" xfId="42"/>
    <cellStyle name="Normal 3 2" xfId="43"/>
    <cellStyle name="Normal 3 3" xfId="44"/>
    <cellStyle name="Normal 4" xfId="45"/>
    <cellStyle name="Normal 4 2" xfId="46"/>
    <cellStyle name="Normal 4 3" xfId="47"/>
    <cellStyle name="Normal 5" xfId="48"/>
    <cellStyle name="Note 2" xfId="49"/>
    <cellStyle name="Note 3" xfId="50"/>
    <cellStyle name="Note 4" xfId="51"/>
    <cellStyle name="Note 5" xfId="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7"/>
  <sheetViews>
    <sheetView workbookViewId="0">
      <selection activeCell="B8" sqref="B8"/>
    </sheetView>
  </sheetViews>
  <sheetFormatPr defaultColWidth="9" defaultRowHeight="12.75"/>
  <cols>
    <col min="1" max="1" width="12.42578125" customWidth="1"/>
    <col min="4" max="4" width="15.28515625" customWidth="1"/>
  </cols>
  <sheetData>
    <row r="2" spans="1:5">
      <c r="B2" t="str">
        <f>"Notes forming part of Financial Statements for the year ended March 31, "&amp;""</f>
        <v xml:space="preserve">Notes forming part of Financial Statements for the year ended March 31, </v>
      </c>
    </row>
    <row r="3" spans="1:5">
      <c r="A3" t="s">
        <v>0</v>
      </c>
      <c r="B3" t="s">
        <v>1</v>
      </c>
      <c r="C3">
        <v>2017</v>
      </c>
      <c r="D3" t="s">
        <v>2</v>
      </c>
      <c r="E3" t="s">
        <v>3</v>
      </c>
    </row>
    <row r="5" spans="1:5">
      <c r="A5" t="s">
        <v>4</v>
      </c>
      <c r="B5" t="s">
        <v>5</v>
      </c>
      <c r="C5">
        <v>2018</v>
      </c>
      <c r="D5" t="s">
        <v>6</v>
      </c>
      <c r="E5" t="s">
        <v>7</v>
      </c>
    </row>
    <row r="7" spans="1:5">
      <c r="A7" t="s">
        <v>8</v>
      </c>
      <c r="B7" t="s">
        <v>9</v>
      </c>
    </row>
  </sheetData>
  <pageMargins left="0.69930555555555596" right="0.69930555555555596"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Q22:S50"/>
  <sheetViews>
    <sheetView topLeftCell="A17" workbookViewId="0">
      <selection activeCell="S50" sqref="Q50:S50"/>
    </sheetView>
  </sheetViews>
  <sheetFormatPr defaultColWidth="9.140625" defaultRowHeight="12.75"/>
  <cols>
    <col min="17" max="17" width="12.85546875" style="309" bestFit="1" customWidth="1"/>
    <col min="19" max="19" width="11.5703125" bestFit="1" customWidth="1"/>
  </cols>
  <sheetData>
    <row r="22" spans="17:17">
      <c r="Q22" s="309">
        <v>52242</v>
      </c>
    </row>
    <row r="23" spans="17:17">
      <c r="Q23" s="309">
        <v>88371</v>
      </c>
    </row>
    <row r="24" spans="17:17">
      <c r="Q24" s="309">
        <v>106885.4</v>
      </c>
    </row>
    <row r="25" spans="17:17">
      <c r="Q25" s="309">
        <v>125342.65</v>
      </c>
    </row>
    <row r="26" spans="17:17">
      <c r="Q26" s="309">
        <v>13318.25</v>
      </c>
    </row>
    <row r="27" spans="17:17">
      <c r="Q27" s="309">
        <v>10000</v>
      </c>
    </row>
    <row r="28" spans="17:17">
      <c r="Q28" s="309">
        <v>8562.7099999999991</v>
      </c>
    </row>
    <row r="29" spans="17:17">
      <c r="Q29" s="309">
        <v>701213.81</v>
      </c>
    </row>
    <row r="30" spans="17:17">
      <c r="Q30" s="309">
        <v>1476.76</v>
      </c>
    </row>
    <row r="31" spans="17:17">
      <c r="Q31" s="309">
        <v>169.19</v>
      </c>
    </row>
    <row r="32" spans="17:17">
      <c r="Q32" s="309">
        <v>183.17</v>
      </c>
    </row>
    <row r="33" spans="17:17">
      <c r="Q33" s="309">
        <v>209852.14</v>
      </c>
    </row>
    <row r="34" spans="17:17">
      <c r="Q34" s="309">
        <v>3299.57</v>
      </c>
    </row>
    <row r="35" spans="17:17">
      <c r="Q35" s="309">
        <v>764</v>
      </c>
    </row>
    <row r="36" spans="17:17">
      <c r="Q36" s="309">
        <v>15050.65</v>
      </c>
    </row>
    <row r="37" spans="17:17">
      <c r="Q37" s="309">
        <v>1591.21</v>
      </c>
    </row>
    <row r="38" spans="17:17">
      <c r="Q38" s="309">
        <v>10000</v>
      </c>
    </row>
    <row r="39" spans="17:17">
      <c r="Q39" s="309">
        <v>10000</v>
      </c>
    </row>
    <row r="40" spans="17:17">
      <c r="Q40" s="309">
        <v>10000</v>
      </c>
    </row>
    <row r="41" spans="17:17">
      <c r="Q41" s="309">
        <v>10000</v>
      </c>
    </row>
    <row r="42" spans="17:17">
      <c r="Q42" s="309">
        <v>10000</v>
      </c>
    </row>
    <row r="44" spans="17:17">
      <c r="Q44" s="309">
        <v>1014204.56</v>
      </c>
    </row>
    <row r="45" spans="17:17">
      <c r="Q45" s="309">
        <v>1020395.97</v>
      </c>
    </row>
    <row r="46" spans="17:17">
      <c r="Q46" s="309">
        <v>1586578.05</v>
      </c>
    </row>
    <row r="47" spans="17:17">
      <c r="Q47" s="309">
        <v>81315.06</v>
      </c>
    </row>
    <row r="48" spans="17:17">
      <c r="Q48" s="309">
        <v>10000</v>
      </c>
    </row>
    <row r="49" spans="17:19">
      <c r="Q49" s="309">
        <v>82685.429999999993</v>
      </c>
    </row>
    <row r="50" spans="17:19">
      <c r="Q50" s="309">
        <f>SUM(Q22:Q49)</f>
        <v>5183501.5799999991</v>
      </c>
      <c r="R50">
        <v>-4364413.96</v>
      </c>
      <c r="S50">
        <v>-22218937.34</v>
      </c>
    </row>
  </sheetData>
  <pageMargins left="0.75" right="0.75" top="1" bottom="1" header="0.51180555555555596" footer="0.5118055555555559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4"/>
  <sheetViews>
    <sheetView tabSelected="1" view="pageBreakPreview" topLeftCell="A4" zoomScaleNormal="100" zoomScaleSheetLayoutView="100" workbookViewId="0">
      <selection activeCell="D36" sqref="D36"/>
    </sheetView>
  </sheetViews>
  <sheetFormatPr defaultColWidth="9.140625" defaultRowHeight="14.25"/>
  <cols>
    <col min="1" max="1" width="1.85546875" style="103" customWidth="1"/>
    <col min="2" max="2" width="52" style="103" customWidth="1"/>
    <col min="3" max="3" width="7.85546875" style="103" customWidth="1"/>
    <col min="4" max="4" width="17.140625" style="103" customWidth="1"/>
    <col min="5" max="5" width="17" style="103" customWidth="1"/>
    <col min="6" max="6" width="9.140625" style="103"/>
    <col min="7" max="7" width="12.140625" style="103" customWidth="1"/>
    <col min="8" max="8" width="10.7109375" style="103"/>
    <col min="9" max="9" width="12.140625" style="103" customWidth="1"/>
    <col min="10" max="13" width="9.140625" style="103"/>
    <col min="14" max="14" width="11" style="103" bestFit="1" customWidth="1"/>
    <col min="15" max="16384" width="9.140625" style="103"/>
  </cols>
  <sheetData>
    <row r="1" spans="2:7" ht="22.5">
      <c r="B1" s="317" t="s">
        <v>10</v>
      </c>
      <c r="C1" s="318"/>
      <c r="D1" s="318"/>
      <c r="E1" s="319"/>
    </row>
    <row r="2" spans="2:7" ht="18.75">
      <c r="B2" s="320" t="str">
        <f>"Balance Sheet as at 31st March "&amp;Link!C5&amp;""</f>
        <v>Balance Sheet as at 31st March 2018</v>
      </c>
      <c r="C2" s="321"/>
      <c r="D2" s="321"/>
      <c r="E2" s="322"/>
    </row>
    <row r="3" spans="2:7" ht="6.75" customHeight="1">
      <c r="B3" s="228"/>
      <c r="C3" s="229"/>
      <c r="D3" s="229"/>
      <c r="E3" s="230"/>
    </row>
    <row r="4" spans="2:7" ht="30">
      <c r="B4" s="231" t="s">
        <v>11</v>
      </c>
      <c r="C4" s="204" t="s">
        <v>12</v>
      </c>
      <c r="D4" s="204" t="str">
        <f>Link!E5</f>
        <v>31.03.2018</v>
      </c>
      <c r="E4" s="232" t="str">
        <f>Link!E3</f>
        <v>31.03.2017</v>
      </c>
      <c r="F4" s="205"/>
      <c r="G4" s="205"/>
    </row>
    <row r="5" spans="2:7" ht="9.9499999999999993" customHeight="1">
      <c r="B5" s="233"/>
      <c r="C5" s="145"/>
      <c r="D5" s="211"/>
      <c r="E5" s="234"/>
    </row>
    <row r="6" spans="2:7" ht="15.95" customHeight="1">
      <c r="B6" s="235" t="s">
        <v>13</v>
      </c>
      <c r="C6" s="145"/>
      <c r="D6" s="236"/>
      <c r="E6" s="237"/>
    </row>
    <row r="7" spans="2:7" ht="9.9499999999999993" customHeight="1">
      <c r="B7" s="233"/>
      <c r="C7" s="145"/>
      <c r="D7" s="236"/>
      <c r="E7" s="237"/>
    </row>
    <row r="8" spans="2:7" ht="15.95" customHeight="1">
      <c r="B8" s="235" t="s">
        <v>14</v>
      </c>
      <c r="C8" s="145"/>
      <c r="D8" s="236"/>
      <c r="E8" s="237"/>
    </row>
    <row r="9" spans="2:7" ht="15.95" customHeight="1">
      <c r="B9" s="233" t="s">
        <v>15</v>
      </c>
      <c r="C9" s="238">
        <v>2</v>
      </c>
      <c r="D9" s="236">
        <f>Sch!D18</f>
        <v>50000000</v>
      </c>
      <c r="E9" s="237">
        <f>Sch!F18</f>
        <v>50000000</v>
      </c>
      <c r="G9" s="239"/>
    </row>
    <row r="10" spans="2:7" ht="15.95" customHeight="1">
      <c r="B10" s="233" t="s">
        <v>16</v>
      </c>
      <c r="C10" s="238">
        <v>3</v>
      </c>
      <c r="D10" s="236">
        <f>Sch!E50</f>
        <v>23122465.979999989</v>
      </c>
      <c r="E10" s="240">
        <f>Sch!F50</f>
        <v>19893575</v>
      </c>
    </row>
    <row r="11" spans="2:7" ht="9.9499999999999993" customHeight="1">
      <c r="B11" s="235"/>
      <c r="C11" s="238"/>
      <c r="D11" s="236"/>
      <c r="E11" s="237"/>
    </row>
    <row r="12" spans="2:7" ht="15.95" customHeight="1">
      <c r="B12" s="235" t="s">
        <v>17</v>
      </c>
      <c r="C12" s="238"/>
      <c r="D12" s="211"/>
      <c r="E12" s="234"/>
    </row>
    <row r="13" spans="2:7" ht="15.95" customHeight="1">
      <c r="B13" s="233" t="s">
        <v>18</v>
      </c>
      <c r="C13" s="238">
        <v>4</v>
      </c>
      <c r="D13" s="211">
        <f>Sch!E65</f>
        <v>0</v>
      </c>
      <c r="E13" s="234">
        <f>Sch!F65</f>
        <v>1055170</v>
      </c>
    </row>
    <row r="14" spans="2:7" ht="9.9499999999999993" customHeight="1">
      <c r="B14" s="233"/>
      <c r="C14" s="238"/>
      <c r="D14" s="211"/>
      <c r="E14" s="234"/>
    </row>
    <row r="15" spans="2:7" ht="15.95" customHeight="1">
      <c r="B15" s="235" t="s">
        <v>19</v>
      </c>
      <c r="C15" s="238"/>
      <c r="D15" s="211"/>
      <c r="E15" s="234"/>
    </row>
    <row r="16" spans="2:7" ht="15.95" customHeight="1">
      <c r="B16" s="233" t="s">
        <v>20</v>
      </c>
      <c r="C16" s="238">
        <v>5</v>
      </c>
      <c r="D16" s="211">
        <f>Sch!E74</f>
        <v>20812933</v>
      </c>
      <c r="E16" s="234">
        <f>Sch!F74</f>
        <v>30812933</v>
      </c>
    </row>
    <row r="17" spans="2:7" ht="15.95" customHeight="1">
      <c r="B17" s="233" t="s">
        <v>21</v>
      </c>
      <c r="C17" s="238">
        <v>6</v>
      </c>
      <c r="D17" s="211">
        <f>Sch!E80</f>
        <v>2379892.11</v>
      </c>
      <c r="E17" s="234">
        <f>Sch!F80</f>
        <v>92462243</v>
      </c>
    </row>
    <row r="18" spans="2:7" ht="15.95" customHeight="1">
      <c r="B18" s="233" t="s">
        <v>22</v>
      </c>
      <c r="C18" s="238">
        <v>7</v>
      </c>
      <c r="D18" s="211">
        <f>Sch!E87</f>
        <v>8951431.75</v>
      </c>
      <c r="E18" s="234">
        <f>Sch!F87</f>
        <v>8820574</v>
      </c>
    </row>
    <row r="19" spans="2:7" ht="15.95" customHeight="1">
      <c r="B19" s="233" t="s">
        <v>23</v>
      </c>
      <c r="C19" s="238">
        <v>8</v>
      </c>
      <c r="D19" s="211">
        <f>Sch!E96</f>
        <v>2038498.9</v>
      </c>
      <c r="E19" s="234">
        <f>Sch!F96</f>
        <v>2585557</v>
      </c>
      <c r="G19" s="241"/>
    </row>
    <row r="20" spans="2:7" ht="9.9499999999999993" customHeight="1">
      <c r="B20" s="233"/>
      <c r="C20" s="238"/>
      <c r="D20" s="211"/>
      <c r="E20" s="234"/>
    </row>
    <row r="21" spans="2:7" ht="15.95" customHeight="1">
      <c r="B21" s="242" t="s">
        <v>24</v>
      </c>
      <c r="C21" s="154"/>
      <c r="D21" s="243">
        <f>SUM(D9:D19)</f>
        <v>107305221.73999999</v>
      </c>
      <c r="E21" s="244">
        <f>SUM(E9:E19)</f>
        <v>205630052</v>
      </c>
    </row>
    <row r="22" spans="2:7" ht="9.9499999999999993" customHeight="1">
      <c r="B22" s="233"/>
      <c r="C22" s="145"/>
      <c r="D22" s="211"/>
      <c r="E22" s="234"/>
    </row>
    <row r="23" spans="2:7" ht="15.95" customHeight="1">
      <c r="B23" s="235" t="s">
        <v>25</v>
      </c>
      <c r="C23" s="238"/>
      <c r="D23" s="211"/>
      <c r="E23" s="234"/>
    </row>
    <row r="24" spans="2:7" ht="9.9499999999999993" customHeight="1">
      <c r="B24" s="235"/>
      <c r="C24" s="238"/>
      <c r="D24" s="211"/>
      <c r="E24" s="234"/>
    </row>
    <row r="25" spans="2:7" ht="15.95" customHeight="1">
      <c r="B25" s="235" t="s">
        <v>26</v>
      </c>
      <c r="C25" s="238"/>
      <c r="D25" s="211"/>
      <c r="E25" s="234"/>
    </row>
    <row r="26" spans="2:7" ht="15.95" customHeight="1">
      <c r="B26" s="233" t="s">
        <v>27</v>
      </c>
      <c r="C26" s="238">
        <v>9</v>
      </c>
      <c r="D26" s="211"/>
      <c r="E26" s="234"/>
    </row>
    <row r="27" spans="2:7" ht="15.95" customHeight="1">
      <c r="B27" s="233" t="s">
        <v>28</v>
      </c>
      <c r="C27" s="238"/>
      <c r="D27" s="211">
        <f>F.A.!J18</f>
        <v>14910839.635599393</v>
      </c>
      <c r="E27" s="144">
        <v>3932896</v>
      </c>
    </row>
    <row r="28" spans="2:7" ht="15.95" customHeight="1">
      <c r="B28" s="233" t="s">
        <v>29</v>
      </c>
      <c r="C28" s="238"/>
      <c r="D28" s="211">
        <f>F.A.!J23</f>
        <v>2986057.9766974552</v>
      </c>
      <c r="E28" s="144">
        <v>1051837</v>
      </c>
    </row>
    <row r="29" spans="2:7" ht="15.95" customHeight="1">
      <c r="B29" s="233" t="s">
        <v>30</v>
      </c>
      <c r="C29" s="238">
        <v>10</v>
      </c>
      <c r="D29" s="211">
        <f>Sch!E130</f>
        <v>0</v>
      </c>
      <c r="E29" s="234">
        <f>Sch!F130</f>
        <v>0</v>
      </c>
    </row>
    <row r="30" spans="2:7" ht="15.95" customHeight="1">
      <c r="B30" s="233" t="s">
        <v>31</v>
      </c>
      <c r="C30" s="238">
        <v>11</v>
      </c>
      <c r="D30" s="211">
        <f>Sch!E142</f>
        <v>40803620</v>
      </c>
      <c r="E30" s="234">
        <f>Sch!F142</f>
        <v>33303620</v>
      </c>
    </row>
    <row r="31" spans="2:7" ht="15.95" customHeight="1">
      <c r="B31" s="233" t="s">
        <v>32</v>
      </c>
      <c r="C31" s="238">
        <v>12</v>
      </c>
      <c r="D31" s="211">
        <f>Sch!E152</f>
        <v>251785</v>
      </c>
      <c r="E31" s="234">
        <f>Sch!F152</f>
        <v>251785</v>
      </c>
    </row>
    <row r="32" spans="2:7" ht="15">
      <c r="B32" s="233"/>
      <c r="C32" s="238"/>
      <c r="D32" s="211"/>
      <c r="E32" s="234"/>
    </row>
    <row r="33" spans="2:14" ht="15.95" customHeight="1">
      <c r="B33" s="235" t="s">
        <v>33</v>
      </c>
      <c r="C33" s="238"/>
      <c r="D33" s="211"/>
      <c r="E33" s="234"/>
    </row>
    <row r="34" spans="2:14" ht="15.95" customHeight="1">
      <c r="B34" s="233" t="s">
        <v>34</v>
      </c>
      <c r="C34" s="238">
        <v>13</v>
      </c>
      <c r="D34" s="211">
        <f>Sch!E166</f>
        <v>53155</v>
      </c>
      <c r="E34" s="234">
        <f>Sch!F166</f>
        <v>53155</v>
      </c>
    </row>
    <row r="35" spans="2:14" ht="15.95" customHeight="1">
      <c r="B35" s="233" t="s">
        <v>35</v>
      </c>
      <c r="C35" s="238">
        <v>14</v>
      </c>
      <c r="D35" s="211">
        <f>Sch!E178</f>
        <v>28273057.200000003</v>
      </c>
      <c r="E35" s="234">
        <f>Sch!F178</f>
        <v>105224631.34999999</v>
      </c>
    </row>
    <row r="36" spans="2:14" ht="15.95" customHeight="1">
      <c r="B36" s="233" t="s">
        <v>36</v>
      </c>
      <c r="C36" s="238">
        <v>15</v>
      </c>
      <c r="D36" s="211">
        <f>Sch!E188-109</f>
        <v>12810997.280000001</v>
      </c>
      <c r="E36" s="234">
        <f>Sch!F188</f>
        <v>55748264.600000001</v>
      </c>
    </row>
    <row r="37" spans="2:14" ht="15.95" customHeight="1">
      <c r="B37" s="233" t="s">
        <v>37</v>
      </c>
      <c r="C37" s="238">
        <v>16</v>
      </c>
      <c r="D37" s="211">
        <f>Sch!E194</f>
        <v>1021488</v>
      </c>
      <c r="E37" s="234">
        <f>Sch!F194</f>
        <v>653389</v>
      </c>
      <c r="H37" s="241"/>
    </row>
    <row r="38" spans="2:14" ht="15.95" customHeight="1">
      <c r="B38" s="233" t="s">
        <v>38</v>
      </c>
      <c r="C38" s="238">
        <v>17</v>
      </c>
      <c r="D38" s="211">
        <f>Sch!E206</f>
        <v>6194221.79</v>
      </c>
      <c r="E38" s="234">
        <f>Sch!F206</f>
        <v>5410474</v>
      </c>
      <c r="I38" s="241"/>
      <c r="N38" s="241">
        <f>SUM(D34:D38)</f>
        <v>48352919.270000003</v>
      </c>
    </row>
    <row r="39" spans="2:14" ht="9.9499999999999993" customHeight="1">
      <c r="B39" s="233"/>
      <c r="C39" s="238"/>
      <c r="D39" s="211"/>
      <c r="E39" s="234"/>
      <c r="N39" s="241">
        <f>SUM(D16:D19)</f>
        <v>34182755.759999998</v>
      </c>
    </row>
    <row r="40" spans="2:14" ht="15.95" customHeight="1">
      <c r="B40" s="245" t="s">
        <v>24</v>
      </c>
      <c r="C40" s="246"/>
      <c r="D40" s="247">
        <f>SUM(D26:D38)</f>
        <v>107305221.88229686</v>
      </c>
      <c r="E40" s="248">
        <f>SUM(E26:E38)</f>
        <v>205630051.94999999</v>
      </c>
      <c r="G40" s="249">
        <f>D21-D40</f>
        <v>-0.14229686558246613</v>
      </c>
      <c r="H40" s="241">
        <f>E21-E40</f>
        <v>5.0000011920928955E-2</v>
      </c>
      <c r="K40" s="241">
        <f>+G40-40000</f>
        <v>-40000.142296865582</v>
      </c>
      <c r="N40" s="241">
        <f>+N38-N39</f>
        <v>14170163.510000005</v>
      </c>
    </row>
    <row r="41" spans="2:14" ht="15.95" customHeight="1">
      <c r="B41" s="221" t="s">
        <v>39</v>
      </c>
      <c r="C41" s="222">
        <v>1</v>
      </c>
      <c r="D41" s="165"/>
      <c r="E41" s="165"/>
      <c r="G41" s="241"/>
      <c r="H41" s="241"/>
    </row>
    <row r="42" spans="2:14" ht="15" customHeight="1">
      <c r="B42" s="223" t="s">
        <v>40</v>
      </c>
      <c r="C42" s="222" t="s">
        <v>41</v>
      </c>
      <c r="D42" s="165"/>
      <c r="E42" s="165"/>
      <c r="G42" s="241"/>
      <c r="K42" s="103">
        <v>37938</v>
      </c>
    </row>
    <row r="43" spans="2:14" ht="15" customHeight="1">
      <c r="B43" s="105"/>
      <c r="C43" s="105"/>
      <c r="D43" s="250">
        <f>+D40-D21</f>
        <v>0.14229686558246613</v>
      </c>
      <c r="E43" s="250">
        <f>+E40-E21</f>
        <v>-5.0000011920928955E-2</v>
      </c>
      <c r="G43" s="241"/>
      <c r="K43" s="241">
        <f>+K42-K40</f>
        <v>77938.142296865582</v>
      </c>
    </row>
    <row r="44" spans="2:14" ht="15.95" customHeight="1">
      <c r="B44" s="323" t="s">
        <v>42</v>
      </c>
      <c r="C44" s="323"/>
      <c r="D44" s="323"/>
      <c r="E44" s="323"/>
    </row>
    <row r="45" spans="2:14" ht="15.95" customHeight="1">
      <c r="B45" s="224" t="s">
        <v>43</v>
      </c>
      <c r="C45" s="324" t="s">
        <v>44</v>
      </c>
      <c r="D45" s="324"/>
      <c r="E45" s="324"/>
    </row>
    <row r="46" spans="2:14" ht="15.95" customHeight="1">
      <c r="B46" s="224" t="s">
        <v>45</v>
      </c>
      <c r="C46" s="105"/>
      <c r="D46" s="105"/>
      <c r="E46" s="105"/>
    </row>
    <row r="47" spans="2:14" ht="15">
      <c r="B47" s="225" t="s">
        <v>46</v>
      </c>
      <c r="C47" s="105"/>
      <c r="D47" s="105"/>
      <c r="E47" s="105"/>
    </row>
    <row r="48" spans="2:14" ht="15">
      <c r="D48" s="105"/>
      <c r="E48" s="105"/>
    </row>
    <row r="49" spans="2:5" ht="15">
      <c r="C49" s="105" t="s">
        <v>47</v>
      </c>
      <c r="D49" s="105"/>
      <c r="E49" s="105"/>
    </row>
    <row r="50" spans="2:5" ht="15.95" customHeight="1">
      <c r="B50" s="226" t="s">
        <v>48</v>
      </c>
      <c r="C50" s="103" t="s">
        <v>49</v>
      </c>
      <c r="D50" s="105"/>
    </row>
    <row r="51" spans="2:5" ht="15.95" customHeight="1">
      <c r="B51" s="227" t="s">
        <v>50</v>
      </c>
      <c r="C51" s="105" t="s">
        <v>51</v>
      </c>
      <c r="D51" s="105"/>
      <c r="E51" s="105"/>
    </row>
    <row r="52" spans="2:5" ht="15.95" customHeight="1">
      <c r="B52" s="225" t="s">
        <v>52</v>
      </c>
      <c r="C52" s="105" t="s">
        <v>52</v>
      </c>
      <c r="E52" s="105"/>
    </row>
    <row r="53" spans="2:5" ht="15.95" customHeight="1">
      <c r="B53" s="225" t="str">
        <f>Link!B7</f>
        <v>Date : 02/09/2018</v>
      </c>
      <c r="C53" s="105" t="str">
        <f>B53</f>
        <v>Date : 02/09/2018</v>
      </c>
      <c r="E53" s="105"/>
    </row>
    <row r="54" spans="2:5">
      <c r="B54" s="251"/>
    </row>
  </sheetData>
  <mergeCells count="4">
    <mergeCell ref="B1:E1"/>
    <mergeCell ref="B2:E2"/>
    <mergeCell ref="B44:E44"/>
    <mergeCell ref="C45:E45"/>
  </mergeCells>
  <printOptions horizontalCentered="1"/>
  <pageMargins left="0.39370078740157483" right="0.39370078740157483" top="0.39370078740157483" bottom="0.39370078740157483"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51"/>
  <sheetViews>
    <sheetView view="pageBreakPreview" topLeftCell="A9" zoomScaleNormal="100" zoomScaleSheetLayoutView="100" workbookViewId="0">
      <selection activeCell="D22" sqref="D22"/>
    </sheetView>
  </sheetViews>
  <sheetFormatPr defaultColWidth="9.140625" defaultRowHeight="14.25"/>
  <cols>
    <col min="1" max="1" width="0.7109375" style="101" customWidth="1"/>
    <col min="2" max="2" width="59.85546875" style="101" customWidth="1"/>
    <col min="3" max="3" width="8.7109375" style="101" customWidth="1"/>
    <col min="4" max="5" width="14.28515625" style="101" customWidth="1"/>
    <col min="6" max="6" width="9.140625" style="101"/>
    <col min="7" max="7" width="11" style="101" customWidth="1"/>
    <col min="8" max="8" width="13.28515625" style="101"/>
    <col min="9" max="9" width="9.5703125" style="101"/>
    <col min="10" max="10" width="12.28515625" style="101" customWidth="1"/>
    <col min="11" max="11" width="9.85546875" style="101" customWidth="1"/>
    <col min="12" max="16384" width="9.140625" style="101"/>
  </cols>
  <sheetData>
    <row r="1" spans="2:8" ht="22.5">
      <c r="B1" s="317" t="s">
        <v>10</v>
      </c>
      <c r="C1" s="318"/>
      <c r="D1" s="318"/>
      <c r="E1" s="319"/>
    </row>
    <row r="2" spans="2:8">
      <c r="B2" s="325"/>
      <c r="C2" s="325"/>
      <c r="D2" s="325"/>
      <c r="E2" s="325"/>
    </row>
    <row r="3" spans="2:8" ht="18.75" customHeight="1">
      <c r="B3" s="326" t="str">
        <f>"Statement of Profit and Loss for the year ended 31st March, "&amp;Link!C5&amp;""</f>
        <v>Statement of Profit and Loss for the year ended 31st March, 2018</v>
      </c>
      <c r="C3" s="327"/>
      <c r="D3" s="327"/>
      <c r="E3" s="328"/>
    </row>
    <row r="4" spans="2:8" ht="30">
      <c r="B4" s="203" t="s">
        <v>11</v>
      </c>
      <c r="C4" s="204" t="s">
        <v>53</v>
      </c>
      <c r="D4" s="204" t="str">
        <f>BS!D4</f>
        <v>31.03.2018</v>
      </c>
      <c r="E4" s="204" t="str">
        <f>BS!E4</f>
        <v>31.03.2017</v>
      </c>
      <c r="F4" s="205"/>
    </row>
    <row r="5" spans="2:8" ht="15">
      <c r="B5" s="206"/>
      <c r="C5" s="206"/>
      <c r="D5" s="207"/>
      <c r="E5" s="206"/>
    </row>
    <row r="6" spans="2:8" ht="15">
      <c r="B6" s="208" t="s">
        <v>54</v>
      </c>
      <c r="C6" s="146"/>
      <c r="D6" s="209"/>
      <c r="E6" s="146"/>
    </row>
    <row r="7" spans="2:8" ht="15">
      <c r="B7" s="146" t="s">
        <v>55</v>
      </c>
      <c r="C7" s="210">
        <v>18</v>
      </c>
      <c r="D7" s="211">
        <f>Sch!E226</f>
        <v>15865381.709999993</v>
      </c>
      <c r="E7" s="159">
        <f>Sch!F226</f>
        <v>12122087</v>
      </c>
      <c r="H7" s="101" t="s">
        <v>56</v>
      </c>
    </row>
    <row r="8" spans="2:8" ht="15">
      <c r="B8" s="146" t="s">
        <v>57</v>
      </c>
      <c r="C8" s="210">
        <v>19</v>
      </c>
      <c r="D8" s="211">
        <f>Sch!E233</f>
        <v>2869479.51</v>
      </c>
      <c r="E8" s="159">
        <f>Sch!F233</f>
        <v>5197151</v>
      </c>
      <c r="G8" s="102"/>
    </row>
    <row r="9" spans="2:8" ht="15">
      <c r="B9" s="146"/>
      <c r="C9" s="210"/>
      <c r="D9" s="211"/>
      <c r="E9" s="159"/>
    </row>
    <row r="10" spans="2:8" ht="15">
      <c r="B10" s="212" t="s">
        <v>58</v>
      </c>
      <c r="C10" s="210"/>
      <c r="D10" s="213">
        <f>SUM(D7:D8)</f>
        <v>18734861.219999991</v>
      </c>
      <c r="E10" s="214">
        <f>SUM(E7:E8)</f>
        <v>17319238</v>
      </c>
    </row>
    <row r="11" spans="2:8" ht="15">
      <c r="B11" s="208" t="s">
        <v>59</v>
      </c>
      <c r="C11" s="210"/>
      <c r="D11" s="211"/>
      <c r="E11" s="159"/>
    </row>
    <row r="12" spans="2:8" ht="15">
      <c r="B12" s="146" t="s">
        <v>60</v>
      </c>
      <c r="C12" s="210">
        <v>20</v>
      </c>
      <c r="D12" s="211">
        <f>Sch!E240</f>
        <v>6985278</v>
      </c>
      <c r="E12" s="159">
        <f>Sch!F240</f>
        <v>5148415</v>
      </c>
      <c r="G12" s="102"/>
    </row>
    <row r="13" spans="2:8" ht="15">
      <c r="B13" s="146" t="s">
        <v>61</v>
      </c>
      <c r="C13" s="210">
        <v>21</v>
      </c>
      <c r="D13" s="211">
        <f>Sch!E249</f>
        <v>1916604.69</v>
      </c>
      <c r="E13" s="159">
        <f>Sch!F249</f>
        <v>2183271</v>
      </c>
    </row>
    <row r="14" spans="2:8" ht="15">
      <c r="B14" s="146" t="s">
        <v>62</v>
      </c>
      <c r="C14" s="210">
        <v>9</v>
      </c>
      <c r="D14" s="211">
        <f>F.A.!G25</f>
        <v>981089</v>
      </c>
      <c r="E14" s="159">
        <v>1060001</v>
      </c>
    </row>
    <row r="15" spans="2:8" ht="15">
      <c r="B15" s="146" t="s">
        <v>63</v>
      </c>
      <c r="C15" s="210">
        <v>22</v>
      </c>
      <c r="D15" s="211">
        <f>Sch!E286</f>
        <v>5522419.29</v>
      </c>
      <c r="E15" s="159">
        <f>Sch!F286</f>
        <v>7162760</v>
      </c>
    </row>
    <row r="16" spans="2:8" ht="15">
      <c r="B16" s="212" t="s">
        <v>64</v>
      </c>
      <c r="C16" s="210"/>
      <c r="D16" s="213">
        <f>SUM(D12:D15)</f>
        <v>15405390.98</v>
      </c>
      <c r="E16" s="214">
        <f>SUM(E12:E15)</f>
        <v>15554447</v>
      </c>
      <c r="G16" s="102"/>
    </row>
    <row r="17" spans="2:11" ht="15">
      <c r="B17" s="146"/>
      <c r="C17" s="210"/>
      <c r="D17" s="211"/>
      <c r="E17" s="159"/>
    </row>
    <row r="18" spans="2:11" ht="30">
      <c r="B18" s="215" t="s">
        <v>65</v>
      </c>
      <c r="C18" s="210"/>
      <c r="D18" s="213">
        <f>D10-D16</f>
        <v>3329470.2399999909</v>
      </c>
      <c r="E18" s="216">
        <f>E10-E16</f>
        <v>1764791</v>
      </c>
      <c r="G18" s="102"/>
      <c r="J18" s="102"/>
      <c r="K18" s="102"/>
    </row>
    <row r="19" spans="2:11" ht="15">
      <c r="B19" s="146"/>
      <c r="C19" s="210"/>
      <c r="D19" s="217"/>
      <c r="E19" s="216"/>
    </row>
    <row r="20" spans="2:11" ht="15">
      <c r="B20" s="146" t="s">
        <v>66</v>
      </c>
      <c r="C20" s="210">
        <v>23</v>
      </c>
      <c r="D20" s="217">
        <f>-Sch!E295</f>
        <v>-100579.26</v>
      </c>
      <c r="E20" s="180">
        <f>-Sch!F295</f>
        <v>-75565</v>
      </c>
      <c r="I20" s="101">
        <v>3446611</v>
      </c>
    </row>
    <row r="21" spans="2:11" ht="15">
      <c r="B21" s="146"/>
      <c r="C21" s="210"/>
      <c r="D21" s="217"/>
      <c r="E21" s="218"/>
      <c r="I21" s="101">
        <f>+I20-981102</f>
        <v>2465509</v>
      </c>
    </row>
    <row r="22" spans="2:11" ht="15">
      <c r="B22" s="215" t="s">
        <v>67</v>
      </c>
      <c r="C22" s="210"/>
      <c r="D22" s="213">
        <f>D18+D20</f>
        <v>3228890.9799999911</v>
      </c>
      <c r="E22" s="216">
        <f>E18+E20</f>
        <v>1689226</v>
      </c>
      <c r="I22" s="101">
        <f>+D22-887588</f>
        <v>2341302.9799999911</v>
      </c>
    </row>
    <row r="23" spans="2:11" ht="15">
      <c r="B23" s="146"/>
      <c r="C23" s="210"/>
      <c r="D23" s="217"/>
      <c r="E23" s="216"/>
      <c r="I23" s="101">
        <f>+I21-I22</f>
        <v>124206.02000000887</v>
      </c>
    </row>
    <row r="24" spans="2:11" ht="15">
      <c r="B24" s="146" t="s">
        <v>68</v>
      </c>
      <c r="C24" s="210"/>
      <c r="D24" s="217">
        <v>0</v>
      </c>
      <c r="E24" s="159">
        <v>0</v>
      </c>
      <c r="G24" s="102"/>
      <c r="H24" s="102"/>
    </row>
    <row r="25" spans="2:11" ht="15">
      <c r="B25" s="146"/>
      <c r="C25" s="210"/>
      <c r="D25" s="217"/>
      <c r="E25" s="159"/>
    </row>
    <row r="26" spans="2:11" ht="15">
      <c r="B26" s="208" t="s">
        <v>69</v>
      </c>
      <c r="C26" s="156"/>
      <c r="D26" s="213">
        <f>D22-D24</f>
        <v>3228890.9799999911</v>
      </c>
      <c r="E26" s="214">
        <f>E22-E24</f>
        <v>1689226</v>
      </c>
      <c r="G26" s="102"/>
      <c r="J26" s="102"/>
    </row>
    <row r="27" spans="2:11" ht="15">
      <c r="B27" s="146"/>
      <c r="C27" s="210"/>
      <c r="D27" s="211"/>
      <c r="E27" s="159"/>
    </row>
    <row r="28" spans="2:11" ht="15">
      <c r="B28" s="146" t="s">
        <v>70</v>
      </c>
      <c r="C28" s="210"/>
      <c r="D28" s="211"/>
      <c r="E28" s="159"/>
    </row>
    <row r="29" spans="2:11" ht="15">
      <c r="B29" s="146" t="s">
        <v>71</v>
      </c>
      <c r="C29" s="210"/>
      <c r="D29" s="211">
        <v>0</v>
      </c>
      <c r="E29" s="159">
        <v>324400</v>
      </c>
    </row>
    <row r="30" spans="2:11" ht="15">
      <c r="B30" s="146" t="s">
        <v>72</v>
      </c>
      <c r="C30" s="210"/>
      <c r="D30" s="211">
        <v>0</v>
      </c>
      <c r="E30" s="159">
        <v>0</v>
      </c>
    </row>
    <row r="31" spans="2:11" ht="15">
      <c r="B31" s="146" t="s">
        <v>73</v>
      </c>
      <c r="C31" s="210"/>
      <c r="D31" s="213">
        <f>SUM(D29:D30)</f>
        <v>0</v>
      </c>
      <c r="E31" s="166">
        <f>E29+E30</f>
        <v>324400</v>
      </c>
    </row>
    <row r="32" spans="2:11" ht="15">
      <c r="B32" s="146"/>
      <c r="C32" s="210"/>
      <c r="D32" s="211"/>
      <c r="E32" s="159"/>
    </row>
    <row r="33" spans="2:7" ht="15">
      <c r="B33" s="146" t="s">
        <v>74</v>
      </c>
      <c r="C33" s="210">
        <v>13</v>
      </c>
      <c r="D33" s="211">
        <v>0</v>
      </c>
      <c r="E33" s="159">
        <v>108202</v>
      </c>
    </row>
    <row r="34" spans="2:7" ht="15">
      <c r="B34" s="146"/>
      <c r="C34" s="210"/>
      <c r="D34" s="211"/>
      <c r="E34" s="159"/>
    </row>
    <row r="35" spans="2:7" ht="15">
      <c r="B35" s="208" t="s">
        <v>75</v>
      </c>
      <c r="C35" s="210"/>
      <c r="D35" s="213">
        <f>D26-D31+D33</f>
        <v>3228890.9799999911</v>
      </c>
      <c r="E35" s="214">
        <f>E26-E31+E33</f>
        <v>1473028</v>
      </c>
      <c r="G35" s="102"/>
    </row>
    <row r="36" spans="2:7" ht="15">
      <c r="B36" s="146"/>
      <c r="C36" s="210"/>
      <c r="D36" s="329">
        <f>Sch!E33</f>
        <v>0.64577819599999819</v>
      </c>
      <c r="E36" s="332">
        <f>Sch!F33</f>
        <v>0</v>
      </c>
      <c r="G36" s="102"/>
    </row>
    <row r="37" spans="2:7" ht="15">
      <c r="B37" s="146" t="s">
        <v>76</v>
      </c>
      <c r="C37" s="210">
        <v>2</v>
      </c>
      <c r="D37" s="330"/>
      <c r="E37" s="333"/>
    </row>
    <row r="38" spans="2:7" ht="15">
      <c r="B38" s="219" t="s">
        <v>77</v>
      </c>
      <c r="C38" s="220"/>
      <c r="D38" s="331"/>
      <c r="E38" s="334"/>
      <c r="G38" s="102"/>
    </row>
    <row r="39" spans="2:7" ht="15">
      <c r="B39" s="221" t="s">
        <v>39</v>
      </c>
      <c r="C39" s="222">
        <v>1</v>
      </c>
      <c r="D39" s="165"/>
      <c r="E39" s="165"/>
    </row>
    <row r="40" spans="2:7" ht="15">
      <c r="B40" s="223" t="s">
        <v>40</v>
      </c>
      <c r="C40" s="222" t="s">
        <v>41</v>
      </c>
      <c r="D40" s="165"/>
      <c r="E40" s="165"/>
    </row>
    <row r="42" spans="2:7" ht="15.75">
      <c r="B42" s="323" t="s">
        <v>42</v>
      </c>
      <c r="C42" s="323"/>
      <c r="D42" s="323"/>
      <c r="E42" s="323"/>
    </row>
    <row r="43" spans="2:7" ht="15.75">
      <c r="B43" s="224" t="s">
        <v>43</v>
      </c>
      <c r="C43" s="324" t="s">
        <v>44</v>
      </c>
      <c r="D43" s="324"/>
      <c r="E43" s="324"/>
    </row>
    <row r="44" spans="2:7" ht="15.75">
      <c r="B44" s="224" t="s">
        <v>45</v>
      </c>
      <c r="C44" s="105"/>
      <c r="D44" s="105"/>
      <c r="E44" s="105"/>
    </row>
    <row r="45" spans="2:7" ht="15">
      <c r="B45" s="225" t="s">
        <v>46</v>
      </c>
      <c r="C45" s="105"/>
      <c r="D45" s="105"/>
      <c r="E45" s="105"/>
    </row>
    <row r="46" spans="2:7" ht="15">
      <c r="B46" s="103"/>
      <c r="C46" s="103"/>
      <c r="D46" s="105"/>
      <c r="E46" s="105"/>
    </row>
    <row r="47" spans="2:7" ht="15">
      <c r="C47" s="105" t="s">
        <v>47</v>
      </c>
      <c r="D47" s="105"/>
      <c r="E47" s="105"/>
    </row>
    <row r="48" spans="2:7" ht="15">
      <c r="B48" s="226" t="s">
        <v>48</v>
      </c>
      <c r="C48" s="101" t="s">
        <v>49</v>
      </c>
      <c r="D48" s="105"/>
      <c r="E48" s="103"/>
    </row>
    <row r="49" spans="2:5" ht="15">
      <c r="B49" s="227" t="s">
        <v>50</v>
      </c>
      <c r="C49" s="105" t="s">
        <v>78</v>
      </c>
      <c r="D49" s="105"/>
      <c r="E49" s="105"/>
    </row>
    <row r="50" spans="2:5" ht="15">
      <c r="B50" s="225" t="str">
        <f>BS!B52</f>
        <v>Place : Rajkot</v>
      </c>
      <c r="C50" s="105" t="s">
        <v>52</v>
      </c>
      <c r="D50" s="103"/>
      <c r="E50" s="105"/>
    </row>
    <row r="51" spans="2:5" ht="15">
      <c r="B51" s="225" t="str">
        <f>BS!B53</f>
        <v>Date : 02/09/2018</v>
      </c>
      <c r="C51" s="105" t="str">
        <f>B51</f>
        <v>Date : 02/09/2018</v>
      </c>
      <c r="D51" s="103"/>
      <c r="E51" s="105"/>
    </row>
  </sheetData>
  <mergeCells count="7">
    <mergeCell ref="B1:E1"/>
    <mergeCell ref="B2:E2"/>
    <mergeCell ref="B3:E3"/>
    <mergeCell ref="B42:E42"/>
    <mergeCell ref="C43:E43"/>
    <mergeCell ref="D36:D38"/>
    <mergeCell ref="E36:E38"/>
  </mergeCells>
  <printOptions horizontalCentered="1"/>
  <pageMargins left="0.74791666666666701" right="0.51180555555555596" top="0.5" bottom="0.3" header="0.31388888888888899" footer="0.51180555555555596"/>
  <pageSetup scale="9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94"/>
  <sheetViews>
    <sheetView view="pageBreakPreview" topLeftCell="A67" zoomScaleNormal="100" zoomScaleSheetLayoutView="100" workbookViewId="0">
      <selection activeCell="E94" sqref="E94"/>
    </sheetView>
  </sheetViews>
  <sheetFormatPr defaultColWidth="9.140625" defaultRowHeight="14.25"/>
  <cols>
    <col min="1" max="1" width="9.140625" style="101"/>
    <col min="2" max="2" width="62.42578125" style="101" customWidth="1"/>
    <col min="3" max="3" width="14" style="102" customWidth="1"/>
    <col min="4" max="4" width="11.7109375" style="102" customWidth="1"/>
    <col min="5" max="5" width="18" style="299" customWidth="1"/>
    <col min="6" max="6" width="15.7109375" style="101" customWidth="1"/>
    <col min="7" max="7" width="9.140625" style="104"/>
    <col min="8" max="8" width="13.42578125" style="104" bestFit="1" customWidth="1"/>
    <col min="9" max="9" width="9.5703125" style="104"/>
    <col min="10" max="10" width="9.85546875" style="104" customWidth="1"/>
    <col min="11" max="11" width="10.7109375" style="104"/>
    <col min="12" max="16384" width="9.140625" style="104"/>
  </cols>
  <sheetData>
    <row r="1" spans="1:6" ht="22.5">
      <c r="B1" s="317" t="s">
        <v>79</v>
      </c>
      <c r="C1" s="318"/>
      <c r="D1" s="318"/>
      <c r="E1" s="318"/>
      <c r="F1" s="319"/>
    </row>
    <row r="2" spans="1:6" ht="16.5" customHeight="1">
      <c r="B2" s="335" t="str">
        <f>"Notes forming part of Financial Statements for the year ended March 31, "&amp;Link!C5&amp;""</f>
        <v>Notes forming part of Financial Statements for the year ended March 31, 2018</v>
      </c>
      <c r="C2" s="336"/>
      <c r="D2" s="336"/>
      <c r="E2" s="336"/>
      <c r="F2" s="337"/>
    </row>
    <row r="3" spans="1:6" ht="15">
      <c r="B3" s="338"/>
      <c r="C3" s="338"/>
      <c r="D3" s="338"/>
      <c r="E3" s="255"/>
      <c r="F3" s="106"/>
    </row>
    <row r="4" spans="1:6" s="100" customFormat="1" ht="13.9" customHeight="1">
      <c r="A4"/>
      <c r="B4" s="395" t="s">
        <v>11</v>
      </c>
      <c r="C4" s="339" t="str">
        <f>"As at 31 March, "&amp;Link!C5&amp;""</f>
        <v>As at 31 March, 2018</v>
      </c>
      <c r="D4" s="340"/>
      <c r="E4" s="339" t="str">
        <f>"As at 31 March, "&amp;Link!C3&amp;""</f>
        <v>As at 31 March, 2017</v>
      </c>
      <c r="F4" s="340"/>
    </row>
    <row r="5" spans="1:6" s="100" customFormat="1" ht="45">
      <c r="A5"/>
      <c r="B5" s="396"/>
      <c r="C5" s="107" t="s">
        <v>80</v>
      </c>
      <c r="D5" s="108" t="s">
        <v>81</v>
      </c>
      <c r="E5" s="256" t="s">
        <v>80</v>
      </c>
      <c r="F5" s="108" t="s">
        <v>81</v>
      </c>
    </row>
    <row r="6" spans="1:6" s="100" customFormat="1" ht="15">
      <c r="A6"/>
      <c r="B6" s="109" t="s">
        <v>82</v>
      </c>
      <c r="C6" s="110"/>
      <c r="D6" s="111"/>
      <c r="E6" s="257"/>
      <c r="F6" s="111"/>
    </row>
    <row r="7" spans="1:6" s="100" customFormat="1" ht="15">
      <c r="A7"/>
      <c r="B7" s="112"/>
      <c r="C7" s="110"/>
      <c r="D7" s="111"/>
      <c r="E7" s="257"/>
      <c r="F7" s="111"/>
    </row>
    <row r="8" spans="1:6" s="100" customFormat="1" ht="15">
      <c r="A8"/>
      <c r="B8" s="113" t="s">
        <v>83</v>
      </c>
      <c r="C8" s="114"/>
      <c r="D8" s="115"/>
      <c r="E8" s="258"/>
      <c r="F8" s="116"/>
    </row>
    <row r="9" spans="1:6" s="100" customFormat="1" ht="15">
      <c r="A9"/>
      <c r="B9" s="117" t="s">
        <v>84</v>
      </c>
      <c r="C9" s="118">
        <v>5000000</v>
      </c>
      <c r="D9" s="118">
        <f>C9*10</f>
        <v>50000000</v>
      </c>
      <c r="E9" s="259">
        <v>5000000</v>
      </c>
      <c r="F9" s="118">
        <v>50000000</v>
      </c>
    </row>
    <row r="10" spans="1:6" s="100" customFormat="1" ht="15">
      <c r="A10"/>
      <c r="B10" s="113"/>
      <c r="C10" s="114"/>
      <c r="D10" s="115"/>
      <c r="E10" s="258"/>
      <c r="F10" s="116"/>
    </row>
    <row r="11" spans="1:6" s="100" customFormat="1" ht="15">
      <c r="A11"/>
      <c r="B11" s="113" t="s">
        <v>85</v>
      </c>
      <c r="C11" s="114"/>
      <c r="D11" s="115"/>
      <c r="E11" s="258"/>
      <c r="F11" s="116"/>
    </row>
    <row r="12" spans="1:6" s="100" customFormat="1" ht="15">
      <c r="A12"/>
      <c r="B12" s="117" t="s">
        <v>84</v>
      </c>
      <c r="C12" s="118">
        <v>5000000</v>
      </c>
      <c r="D12" s="118">
        <f>C12*10</f>
        <v>50000000</v>
      </c>
      <c r="E12" s="259">
        <v>5000000</v>
      </c>
      <c r="F12" s="118">
        <v>50000000</v>
      </c>
    </row>
    <row r="13" spans="1:6" s="100" customFormat="1" ht="15">
      <c r="A13"/>
      <c r="B13" s="113"/>
      <c r="C13" s="114"/>
      <c r="D13" s="115"/>
      <c r="E13" s="258"/>
      <c r="F13" s="116"/>
    </row>
    <row r="14" spans="1:6" s="100" customFormat="1" ht="30">
      <c r="A14"/>
      <c r="B14" s="119" t="s">
        <v>86</v>
      </c>
      <c r="C14" s="120"/>
      <c r="D14" s="121"/>
      <c r="E14" s="260"/>
      <c r="F14" s="121"/>
    </row>
    <row r="15" spans="1:6" s="100" customFormat="1" ht="15">
      <c r="A15"/>
      <c r="B15" s="122" t="s">
        <v>87</v>
      </c>
      <c r="C15" s="123">
        <f>E18</f>
        <v>5000000</v>
      </c>
      <c r="D15" s="124">
        <f>F18</f>
        <v>50000000</v>
      </c>
      <c r="E15" s="261">
        <v>5000000</v>
      </c>
      <c r="F15" s="124">
        <v>50000000</v>
      </c>
    </row>
    <row r="16" spans="1:6" s="100" customFormat="1" ht="15">
      <c r="A16"/>
      <c r="B16" s="113" t="s">
        <v>88</v>
      </c>
      <c r="C16" s="125" t="s">
        <v>89</v>
      </c>
      <c r="D16" s="125" t="s">
        <v>89</v>
      </c>
      <c r="E16" s="262" t="s">
        <v>89</v>
      </c>
      <c r="F16" s="125" t="s">
        <v>89</v>
      </c>
    </row>
    <row r="17" spans="1:6" s="100" customFormat="1" ht="15">
      <c r="A17"/>
      <c r="B17" s="113" t="s">
        <v>90</v>
      </c>
      <c r="C17" s="126">
        <v>0</v>
      </c>
      <c r="D17" s="127">
        <v>0</v>
      </c>
      <c r="E17" s="263">
        <v>0</v>
      </c>
      <c r="F17" s="127">
        <v>0</v>
      </c>
    </row>
    <row r="18" spans="1:6" s="100" customFormat="1" ht="15">
      <c r="A18"/>
      <c r="B18" s="128" t="s">
        <v>91</v>
      </c>
      <c r="C18" s="118">
        <f>C15+C16+C17</f>
        <v>5000000</v>
      </c>
      <c r="D18" s="118">
        <f>D15+D16+D17</f>
        <v>50000000</v>
      </c>
      <c r="E18" s="264">
        <f t="shared" ref="E18:F18" si="0">E15+E16+E17</f>
        <v>5000000</v>
      </c>
      <c r="F18" s="118">
        <f t="shared" si="0"/>
        <v>50000000</v>
      </c>
    </row>
    <row r="19" spans="1:6" s="100" customFormat="1" ht="15">
      <c r="A19"/>
      <c r="B19" s="129"/>
      <c r="C19" s="130"/>
      <c r="D19" s="130"/>
      <c r="E19" s="265"/>
      <c r="F19" s="130"/>
    </row>
    <row r="20" spans="1:6" s="100" customFormat="1" ht="30">
      <c r="A20"/>
      <c r="B20" s="131" t="s">
        <v>92</v>
      </c>
      <c r="C20" s="132"/>
      <c r="D20" s="133" t="s">
        <v>93</v>
      </c>
      <c r="E20" s="266"/>
      <c r="F20" s="133" t="s">
        <v>93</v>
      </c>
    </row>
    <row r="21" spans="1:6" s="100" customFormat="1" ht="15">
      <c r="A21"/>
      <c r="B21" s="134" t="s">
        <v>94</v>
      </c>
      <c r="C21" s="135">
        <v>693000</v>
      </c>
      <c r="D21" s="136">
        <f t="shared" ref="D21:D26" si="1">C21/4999996</f>
        <v>0.13860011088008869</v>
      </c>
      <c r="E21" s="267">
        <v>693000</v>
      </c>
      <c r="F21" s="137">
        <f t="shared" ref="F21:F26" si="2">E21/4999996</f>
        <v>0.13860011088008869</v>
      </c>
    </row>
    <row r="22" spans="1:6" s="100" customFormat="1" ht="15">
      <c r="A22"/>
      <c r="B22" s="138" t="s">
        <v>95</v>
      </c>
      <c r="C22" s="139">
        <v>646933</v>
      </c>
      <c r="D22" s="137">
        <f t="shared" si="1"/>
        <v>0.12938670350936279</v>
      </c>
      <c r="E22" s="268">
        <v>646933</v>
      </c>
      <c r="F22" s="137">
        <f t="shared" si="2"/>
        <v>0.12938670350936279</v>
      </c>
    </row>
    <row r="23" spans="1:6" s="100" customFormat="1" ht="15">
      <c r="A23"/>
      <c r="B23" s="138" t="s">
        <v>96</v>
      </c>
      <c r="C23" s="139">
        <v>1326667</v>
      </c>
      <c r="D23" s="137">
        <f t="shared" si="1"/>
        <v>0.26533361226688984</v>
      </c>
      <c r="E23" s="268">
        <v>1326667</v>
      </c>
      <c r="F23" s="137">
        <f t="shared" si="2"/>
        <v>0.26533361226688984</v>
      </c>
    </row>
    <row r="24" spans="1:6" s="100" customFormat="1" ht="15">
      <c r="A24"/>
      <c r="B24" s="138" t="s">
        <v>97</v>
      </c>
      <c r="C24" s="139">
        <v>553333</v>
      </c>
      <c r="D24" s="137">
        <f t="shared" si="1"/>
        <v>0.11066668853335082</v>
      </c>
      <c r="E24" s="268">
        <v>553333</v>
      </c>
      <c r="F24" s="137">
        <f t="shared" si="2"/>
        <v>0.11066668853335082</v>
      </c>
    </row>
    <row r="25" spans="1:6" s="100" customFormat="1" ht="15">
      <c r="A25"/>
      <c r="B25" s="138" t="s">
        <v>98</v>
      </c>
      <c r="C25" s="139">
        <v>553266</v>
      </c>
      <c r="D25" s="137">
        <f t="shared" si="1"/>
        <v>0.11065328852263082</v>
      </c>
      <c r="E25" s="268">
        <v>553266</v>
      </c>
      <c r="F25" s="137">
        <f t="shared" si="2"/>
        <v>0.11065328852263082</v>
      </c>
    </row>
    <row r="26" spans="1:6" s="100" customFormat="1" ht="15">
      <c r="A26"/>
      <c r="B26" s="138" t="s">
        <v>99</v>
      </c>
      <c r="C26" s="139">
        <v>1219801</v>
      </c>
      <c r="D26" s="137">
        <f t="shared" si="1"/>
        <v>0.24396039516831614</v>
      </c>
      <c r="E26" s="268">
        <v>1219801</v>
      </c>
      <c r="F26" s="137">
        <f t="shared" si="2"/>
        <v>0.24396039516831614</v>
      </c>
    </row>
    <row r="27" spans="1:6" ht="15">
      <c r="B27" s="140"/>
      <c r="C27" s="141"/>
      <c r="D27" s="142"/>
      <c r="E27" s="269"/>
      <c r="F27" s="130"/>
    </row>
    <row r="28" spans="1:6" ht="15">
      <c r="B28" s="404" t="s">
        <v>100</v>
      </c>
      <c r="C28" s="405"/>
      <c r="D28" s="406"/>
      <c r="E28" s="341" t="s">
        <v>101</v>
      </c>
      <c r="F28" s="341"/>
    </row>
    <row r="29" spans="1:6" ht="15">
      <c r="B29" s="407"/>
      <c r="C29" s="408"/>
      <c r="D29" s="409"/>
      <c r="E29" s="270" t="str">
        <f>'P &amp; L'!D4</f>
        <v>31.03.2018</v>
      </c>
      <c r="F29" s="143" t="str">
        <f>'P &amp; L'!E4</f>
        <v>31.03.2017</v>
      </c>
    </row>
    <row r="30" spans="1:6" ht="15" customHeight="1">
      <c r="B30" s="342" t="s">
        <v>102</v>
      </c>
      <c r="C30" s="343"/>
      <c r="D30" s="344"/>
      <c r="E30" s="271">
        <f>'P &amp; L'!D35</f>
        <v>3228890.9799999911</v>
      </c>
      <c r="F30" s="144">
        <v>0</v>
      </c>
    </row>
    <row r="31" spans="1:6" ht="15">
      <c r="B31" s="345" t="s">
        <v>103</v>
      </c>
      <c r="C31" s="346"/>
      <c r="D31" s="347"/>
      <c r="E31" s="271">
        <v>5000000</v>
      </c>
      <c r="F31" s="146">
        <v>5000000</v>
      </c>
    </row>
    <row r="32" spans="1:6" ht="15">
      <c r="B32" s="348" t="s">
        <v>104</v>
      </c>
      <c r="C32" s="349"/>
      <c r="D32" s="350"/>
      <c r="E32" s="271">
        <v>10</v>
      </c>
      <c r="F32" s="146">
        <v>10</v>
      </c>
    </row>
    <row r="33" spans="2:8" ht="15">
      <c r="B33" s="351" t="s">
        <v>105</v>
      </c>
      <c r="C33" s="352"/>
      <c r="D33" s="353"/>
      <c r="E33" s="272">
        <f>E30/E31</f>
        <v>0.64577819599999819</v>
      </c>
      <c r="F33" s="153">
        <f>F30/F31</f>
        <v>0</v>
      </c>
    </row>
    <row r="34" spans="2:8" ht="15">
      <c r="B34" s="106"/>
      <c r="C34" s="106"/>
      <c r="D34" s="106"/>
      <c r="E34" s="255"/>
      <c r="F34" s="106"/>
    </row>
    <row r="35" spans="2:8" ht="15">
      <c r="B35" s="398" t="s">
        <v>106</v>
      </c>
      <c r="C35" s="399"/>
      <c r="D35" s="400"/>
      <c r="E35" s="354" t="s">
        <v>101</v>
      </c>
      <c r="F35" s="354"/>
    </row>
    <row r="36" spans="2:8" ht="15">
      <c r="B36" s="401"/>
      <c r="C36" s="402"/>
      <c r="D36" s="403"/>
      <c r="E36" s="273" t="str">
        <f>E29</f>
        <v>31.03.2018</v>
      </c>
      <c r="F36" s="155" t="str">
        <f>F29</f>
        <v>31.03.2017</v>
      </c>
    </row>
    <row r="37" spans="2:8" ht="15">
      <c r="B37" s="355"/>
      <c r="C37" s="356"/>
      <c r="D37" s="357"/>
      <c r="E37" s="269"/>
      <c r="F37" s="157"/>
    </row>
    <row r="38" spans="2:8" ht="15">
      <c r="B38" s="358" t="s">
        <v>107</v>
      </c>
      <c r="C38" s="359"/>
      <c r="D38" s="360"/>
      <c r="E38" s="274"/>
      <c r="F38" s="159"/>
    </row>
    <row r="39" spans="2:8" ht="15">
      <c r="B39" s="361"/>
      <c r="C39" s="362"/>
      <c r="D39" s="363"/>
      <c r="E39" s="274"/>
      <c r="F39" s="159"/>
    </row>
    <row r="40" spans="2:8" ht="15">
      <c r="B40" s="364" t="s">
        <v>108</v>
      </c>
      <c r="C40" s="365"/>
      <c r="D40" s="366"/>
      <c r="E40" s="275"/>
      <c r="F40" s="164"/>
    </row>
    <row r="41" spans="2:8" ht="15">
      <c r="B41" s="348" t="s">
        <v>109</v>
      </c>
      <c r="C41" s="349"/>
      <c r="D41" s="349"/>
      <c r="E41" s="275">
        <v>10000000</v>
      </c>
      <c r="F41" s="164">
        <v>10000000</v>
      </c>
    </row>
    <row r="42" spans="2:8" ht="15">
      <c r="B42" s="348" t="s">
        <v>110</v>
      </c>
      <c r="C42" s="349"/>
      <c r="D42" s="350"/>
      <c r="E42" s="260">
        <f>SUM(E40:E41)</f>
        <v>10000000</v>
      </c>
      <c r="F42" s="166">
        <f>SUM(F40:F41)</f>
        <v>10000000</v>
      </c>
    </row>
    <row r="43" spans="2:8" ht="15">
      <c r="B43" s="348"/>
      <c r="C43" s="349"/>
      <c r="D43" s="350"/>
      <c r="E43" s="274"/>
      <c r="F43" s="159"/>
    </row>
    <row r="44" spans="2:8" ht="15">
      <c r="B44" s="364" t="s">
        <v>111</v>
      </c>
      <c r="C44" s="365"/>
      <c r="D44" s="366"/>
      <c r="E44" s="274"/>
      <c r="F44" s="159"/>
    </row>
    <row r="45" spans="2:8" ht="15">
      <c r="B45" s="348" t="s">
        <v>112</v>
      </c>
      <c r="C45" s="349"/>
      <c r="D45" s="350"/>
      <c r="E45" s="271">
        <f>F47</f>
        <v>9893575</v>
      </c>
      <c r="F45" s="167">
        <v>8420547</v>
      </c>
      <c r="H45" s="104">
        <f>8139316-8137229</f>
        <v>2087</v>
      </c>
    </row>
    <row r="46" spans="2:8" ht="15">
      <c r="B46" s="348" t="s">
        <v>113</v>
      </c>
      <c r="C46" s="349"/>
      <c r="D46" s="350"/>
      <c r="E46" s="271">
        <f>'P &amp; L'!D35</f>
        <v>3228890.9799999911</v>
      </c>
      <c r="F46" s="167">
        <f>'P &amp; L'!E35</f>
        <v>1473028</v>
      </c>
    </row>
    <row r="47" spans="2:8" ht="15">
      <c r="B47" s="348"/>
      <c r="C47" s="349"/>
      <c r="D47" s="350"/>
      <c r="E47" s="260">
        <f>SUM(E45:E46)</f>
        <v>13122465.979999991</v>
      </c>
      <c r="F47" s="165">
        <f>SUM(F45:F46)</f>
        <v>9893575</v>
      </c>
    </row>
    <row r="48" spans="2:8" ht="15">
      <c r="B48" s="348"/>
      <c r="C48" s="349"/>
      <c r="D48" s="350"/>
      <c r="E48" s="274"/>
      <c r="F48" s="168"/>
    </row>
    <row r="49" spans="1:8" ht="15">
      <c r="B49" s="348"/>
      <c r="C49" s="349"/>
      <c r="D49" s="350"/>
      <c r="E49" s="274"/>
      <c r="F49" s="169"/>
    </row>
    <row r="50" spans="1:8" ht="15">
      <c r="B50" s="367" t="s">
        <v>24</v>
      </c>
      <c r="C50" s="368"/>
      <c r="D50" s="369"/>
      <c r="E50" s="276">
        <f>E42+E47</f>
        <v>23122465.979999989</v>
      </c>
      <c r="F50" s="171">
        <f>F42+F47</f>
        <v>19893575</v>
      </c>
      <c r="H50" s="104">
        <f>8872862-9893575</f>
        <v>-1020713</v>
      </c>
    </row>
    <row r="51" spans="1:8" ht="15">
      <c r="A51" s="104"/>
      <c r="B51" s="362"/>
      <c r="C51" s="362"/>
      <c r="D51" s="362"/>
      <c r="E51" s="274"/>
      <c r="F51" s="172"/>
    </row>
    <row r="52" spans="1:8" ht="22.5">
      <c r="B52" s="317" t="s">
        <v>79</v>
      </c>
      <c r="C52" s="318"/>
      <c r="D52" s="318"/>
      <c r="E52" s="318"/>
      <c r="F52" s="319"/>
    </row>
    <row r="53" spans="1:8" ht="15.75">
      <c r="B53" s="335" t="str">
        <f>B2</f>
        <v>Notes forming part of Financial Statements for the year ended March 31, 2018</v>
      </c>
      <c r="C53" s="336"/>
      <c r="D53" s="336"/>
      <c r="E53" s="336"/>
      <c r="F53" s="337"/>
    </row>
    <row r="54" spans="1:8" ht="15">
      <c r="B54" s="338"/>
      <c r="C54" s="338"/>
      <c r="D54" s="338"/>
      <c r="E54" s="255"/>
      <c r="F54" s="106"/>
    </row>
    <row r="55" spans="1:8" ht="15">
      <c r="B55" s="397" t="s">
        <v>106</v>
      </c>
      <c r="C55" s="397"/>
      <c r="D55" s="397"/>
      <c r="E55" s="354" t="s">
        <v>101</v>
      </c>
      <c r="F55" s="354"/>
    </row>
    <row r="56" spans="1:8" ht="16.5" customHeight="1">
      <c r="B56" s="397"/>
      <c r="C56" s="397"/>
      <c r="D56" s="397"/>
      <c r="E56" s="277" t="str">
        <f>E36</f>
        <v>31.03.2018</v>
      </c>
      <c r="F56" s="154" t="str">
        <f>F36</f>
        <v>31.03.2017</v>
      </c>
    </row>
    <row r="57" spans="1:8" ht="15">
      <c r="B57" s="370"/>
      <c r="C57" s="371"/>
      <c r="D57" s="372"/>
      <c r="E57" s="278"/>
      <c r="F57" s="157"/>
    </row>
    <row r="58" spans="1:8" ht="15">
      <c r="B58" s="358" t="s">
        <v>114</v>
      </c>
      <c r="C58" s="359"/>
      <c r="D58" s="360"/>
      <c r="E58" s="271"/>
      <c r="F58" s="159"/>
    </row>
    <row r="59" spans="1:8" ht="15">
      <c r="B59" s="361"/>
      <c r="C59" s="362"/>
      <c r="D59" s="363"/>
      <c r="E59" s="271"/>
      <c r="F59" s="159"/>
    </row>
    <row r="60" spans="1:8" ht="15">
      <c r="B60" s="364" t="s">
        <v>115</v>
      </c>
      <c r="C60" s="365"/>
      <c r="D60" s="366"/>
      <c r="E60" s="271"/>
      <c r="F60" s="159"/>
    </row>
    <row r="61" spans="1:8" ht="15">
      <c r="B61" s="147"/>
      <c r="C61" s="148"/>
      <c r="D61" s="149"/>
      <c r="E61" s="271"/>
      <c r="F61" s="144"/>
    </row>
    <row r="62" spans="1:8" ht="15">
      <c r="B62" s="364" t="s">
        <v>116</v>
      </c>
      <c r="C62" s="365"/>
      <c r="D62" s="366"/>
      <c r="E62" s="271"/>
      <c r="F62" s="144"/>
    </row>
    <row r="63" spans="1:8" ht="15">
      <c r="B63" s="147" t="s">
        <v>117</v>
      </c>
      <c r="C63" s="148"/>
      <c r="D63" s="149"/>
      <c r="E63" s="271">
        <v>0</v>
      </c>
      <c r="F63" s="144">
        <v>1055170</v>
      </c>
      <c r="H63" s="173"/>
    </row>
    <row r="64" spans="1:8" ht="15">
      <c r="B64" s="348"/>
      <c r="C64" s="349"/>
      <c r="D64" s="350"/>
      <c r="E64" s="272"/>
      <c r="F64" s="169"/>
    </row>
    <row r="65" spans="2:6" ht="15">
      <c r="B65" s="367" t="s">
        <v>24</v>
      </c>
      <c r="C65" s="368"/>
      <c r="D65" s="369"/>
      <c r="E65" s="276">
        <f>SUM(E61:E64)</f>
        <v>0</v>
      </c>
      <c r="F65" s="171">
        <f>SUM(F61:F64)</f>
        <v>1055170</v>
      </c>
    </row>
    <row r="66" spans="2:6" ht="15">
      <c r="B66" s="361"/>
      <c r="C66" s="362"/>
      <c r="D66" s="363"/>
      <c r="E66" s="271"/>
      <c r="F66" s="159"/>
    </row>
    <row r="67" spans="2:6" ht="15">
      <c r="B67" s="358" t="s">
        <v>118</v>
      </c>
      <c r="C67" s="359"/>
      <c r="D67" s="360"/>
      <c r="E67" s="271"/>
      <c r="F67" s="159"/>
    </row>
    <row r="68" spans="2:6" ht="15">
      <c r="B68" s="361"/>
      <c r="C68" s="362"/>
      <c r="D68" s="363"/>
      <c r="E68" s="271"/>
      <c r="F68" s="159"/>
    </row>
    <row r="69" spans="2:6" ht="15">
      <c r="B69" s="364" t="s">
        <v>119</v>
      </c>
      <c r="C69" s="365"/>
      <c r="D69" s="366"/>
      <c r="E69" s="271"/>
      <c r="F69" s="144"/>
    </row>
    <row r="70" spans="2:6" ht="15">
      <c r="B70" s="373" t="s">
        <v>120</v>
      </c>
      <c r="C70" s="374"/>
      <c r="D70" s="375"/>
      <c r="E70" s="294">
        <v>380000</v>
      </c>
      <c r="F70" s="144">
        <v>380000</v>
      </c>
    </row>
    <row r="71" spans="2:6" ht="15">
      <c r="B71" s="373" t="s">
        <v>121</v>
      </c>
      <c r="C71" s="374"/>
      <c r="D71" s="375"/>
      <c r="E71" s="294">
        <v>20432933</v>
      </c>
      <c r="F71" s="144">
        <v>30432933</v>
      </c>
    </row>
    <row r="72" spans="2:6" ht="15">
      <c r="B72" s="174"/>
      <c r="C72" s="175"/>
      <c r="D72" s="176"/>
      <c r="E72" s="271"/>
      <c r="F72" s="144"/>
    </row>
    <row r="73" spans="2:6" ht="15">
      <c r="B73" s="174"/>
      <c r="C73" s="175"/>
      <c r="D73" s="176"/>
      <c r="E73" s="271"/>
      <c r="F73" s="144"/>
    </row>
    <row r="74" spans="2:6" ht="15">
      <c r="B74" s="367" t="s">
        <v>24</v>
      </c>
      <c r="C74" s="368"/>
      <c r="D74" s="369"/>
      <c r="E74" s="276">
        <f>SUM(E70:E73)</f>
        <v>20812933</v>
      </c>
      <c r="F74" s="170">
        <f>SUM(F70:F73)</f>
        <v>30812933</v>
      </c>
    </row>
    <row r="75" spans="2:6" ht="15">
      <c r="B75" s="361"/>
      <c r="C75" s="362"/>
      <c r="D75" s="363"/>
      <c r="E75" s="271"/>
      <c r="F75" s="159"/>
    </row>
    <row r="76" spans="2:6" ht="15">
      <c r="B76" s="358" t="s">
        <v>122</v>
      </c>
      <c r="C76" s="359"/>
      <c r="D76" s="360"/>
      <c r="E76" s="271"/>
      <c r="F76" s="159"/>
    </row>
    <row r="77" spans="2:6" ht="15">
      <c r="B77" s="361"/>
      <c r="C77" s="362"/>
      <c r="D77" s="363"/>
      <c r="E77" s="271"/>
      <c r="F77" s="159"/>
    </row>
    <row r="78" spans="2:6" ht="15">
      <c r="B78" s="348" t="s">
        <v>123</v>
      </c>
      <c r="C78" s="349"/>
      <c r="D78" s="350"/>
      <c r="E78" s="271">
        <f>'Grouping 16-17'!D19</f>
        <v>2379892.11</v>
      </c>
      <c r="F78" s="144">
        <v>92462243</v>
      </c>
    </row>
    <row r="79" spans="2:6" ht="15">
      <c r="B79" s="376"/>
      <c r="C79" s="377"/>
      <c r="D79" s="378"/>
      <c r="E79" s="272"/>
      <c r="F79" s="169"/>
    </row>
    <row r="80" spans="2:6" ht="15">
      <c r="B80" s="367" t="s">
        <v>24</v>
      </c>
      <c r="C80" s="368"/>
      <c r="D80" s="369"/>
      <c r="E80" s="276">
        <f>E78</f>
        <v>2379892.11</v>
      </c>
      <c r="F80" s="171">
        <f>F78</f>
        <v>92462243</v>
      </c>
    </row>
    <row r="81" spans="2:9" ht="15">
      <c r="B81" s="379"/>
      <c r="C81" s="380"/>
      <c r="D81" s="381"/>
      <c r="E81" s="271"/>
      <c r="F81" s="159"/>
    </row>
    <row r="82" spans="2:9" ht="15">
      <c r="B82" s="358" t="s">
        <v>124</v>
      </c>
      <c r="C82" s="359"/>
      <c r="D82" s="360"/>
      <c r="E82" s="271"/>
      <c r="F82" s="159"/>
    </row>
    <row r="83" spans="2:9" ht="15">
      <c r="B83" s="382"/>
      <c r="C83" s="383"/>
      <c r="D83" s="384"/>
      <c r="E83" s="271"/>
      <c r="F83" s="159"/>
    </row>
    <row r="84" spans="2:9" ht="15">
      <c r="B84" s="348" t="s">
        <v>125</v>
      </c>
      <c r="C84" s="349"/>
      <c r="D84" s="350"/>
      <c r="E84" s="271">
        <f>'Grouping 16-17'!D23</f>
        <v>7744371.6299999999</v>
      </c>
      <c r="F84" s="144">
        <v>7106936</v>
      </c>
    </row>
    <row r="85" spans="2:9" ht="15">
      <c r="B85" s="348" t="s">
        <v>126</v>
      </c>
      <c r="C85" s="349"/>
      <c r="D85" s="350"/>
      <c r="E85" s="271">
        <f>'Grouping 16-17'!D38</f>
        <v>1207060.1199999999</v>
      </c>
      <c r="F85" s="144">
        <v>1713638</v>
      </c>
    </row>
    <row r="86" spans="2:9" ht="15">
      <c r="B86" s="348"/>
      <c r="C86" s="349"/>
      <c r="D86" s="350"/>
      <c r="E86" s="272"/>
      <c r="F86" s="169"/>
    </row>
    <row r="87" spans="2:9" ht="15">
      <c r="B87" s="367" t="s">
        <v>24</v>
      </c>
      <c r="C87" s="368"/>
      <c r="D87" s="369"/>
      <c r="E87" s="276">
        <f>SUM(E84:E85)</f>
        <v>8951431.75</v>
      </c>
      <c r="F87" s="171">
        <f>SUM(F84:F85)</f>
        <v>8820574</v>
      </c>
    </row>
    <row r="88" spans="2:9" ht="15">
      <c r="B88" s="177"/>
      <c r="C88" s="178"/>
      <c r="D88" s="179"/>
      <c r="E88" s="279"/>
      <c r="F88" s="180"/>
    </row>
    <row r="89" spans="2:9" ht="15">
      <c r="B89" s="358" t="s">
        <v>127</v>
      </c>
      <c r="C89" s="359"/>
      <c r="D89" s="360"/>
      <c r="E89" s="271"/>
      <c r="F89" s="159"/>
    </row>
    <row r="90" spans="2:9" ht="15">
      <c r="B90" s="361"/>
      <c r="C90" s="362"/>
      <c r="D90" s="363"/>
      <c r="E90" s="271"/>
      <c r="F90" s="159"/>
    </row>
    <row r="91" spans="2:9" ht="15">
      <c r="B91" s="348" t="s">
        <v>128</v>
      </c>
      <c r="C91" s="349"/>
      <c r="D91" s="350"/>
      <c r="E91" s="271">
        <f>'Grouping 16-17'!D48</f>
        <v>1492860</v>
      </c>
      <c r="F91" s="144">
        <v>760598</v>
      </c>
      <c r="I91" s="173"/>
    </row>
    <row r="92" spans="2:9" ht="15">
      <c r="B92" s="348" t="s">
        <v>129</v>
      </c>
      <c r="C92" s="349"/>
      <c r="D92" s="350"/>
      <c r="E92" s="271"/>
      <c r="F92" s="144">
        <v>324400</v>
      </c>
    </row>
    <row r="93" spans="2:9" ht="15">
      <c r="B93" s="348" t="s">
        <v>130</v>
      </c>
      <c r="C93" s="349"/>
      <c r="D93" s="350"/>
      <c r="E93" s="314">
        <v>0</v>
      </c>
      <c r="F93" s="144">
        <v>40000</v>
      </c>
    </row>
    <row r="94" spans="2:9" ht="15">
      <c r="B94" s="348" t="s">
        <v>131</v>
      </c>
      <c r="C94" s="349"/>
      <c r="D94" s="350"/>
      <c r="E94" s="271">
        <f>'Grouping 16-17'!D58</f>
        <v>545638.9</v>
      </c>
      <c r="F94" s="144">
        <v>1460559</v>
      </c>
    </row>
    <row r="95" spans="2:9" ht="15">
      <c r="B95" s="348"/>
      <c r="C95" s="349"/>
      <c r="D95" s="350"/>
      <c r="E95" s="272"/>
      <c r="F95" s="169"/>
    </row>
    <row r="96" spans="2:9" ht="15">
      <c r="B96" s="367" t="s">
        <v>24</v>
      </c>
      <c r="C96" s="368"/>
      <c r="D96" s="369"/>
      <c r="E96" s="276">
        <f>SUM(E91:E95)</f>
        <v>2038498.9</v>
      </c>
      <c r="F96" s="171">
        <f>SUM(F91:F95)</f>
        <v>2585557</v>
      </c>
    </row>
    <row r="97" spans="2:6" ht="15">
      <c r="B97" s="178"/>
      <c r="C97" s="178"/>
      <c r="D97" s="178"/>
      <c r="E97" s="280"/>
      <c r="F97" s="181"/>
    </row>
    <row r="98" spans="2:6" ht="22.5">
      <c r="B98" s="317" t="s">
        <v>79</v>
      </c>
      <c r="C98" s="318"/>
      <c r="D98" s="318"/>
      <c r="E98" s="318"/>
      <c r="F98" s="319"/>
    </row>
    <row r="99" spans="2:6" ht="15.75">
      <c r="B99" s="335" t="str">
        <f>B53</f>
        <v>Notes forming part of Financial Statements for the year ended March 31, 2018</v>
      </c>
      <c r="C99" s="336"/>
      <c r="D99" s="336"/>
      <c r="E99" s="336"/>
      <c r="F99" s="337"/>
    </row>
    <row r="100" spans="2:6" ht="9.9499999999999993" customHeight="1">
      <c r="B100" s="338"/>
      <c r="C100" s="338"/>
      <c r="D100" s="338"/>
      <c r="E100" s="255"/>
      <c r="F100" s="106"/>
    </row>
    <row r="101" spans="2:6" ht="15">
      <c r="B101" s="398" t="s">
        <v>106</v>
      </c>
      <c r="C101" s="399"/>
      <c r="D101" s="400"/>
      <c r="E101" s="354" t="s">
        <v>101</v>
      </c>
      <c r="F101" s="354"/>
    </row>
    <row r="102" spans="2:6" ht="15">
      <c r="B102" s="401"/>
      <c r="C102" s="402"/>
      <c r="D102" s="403"/>
      <c r="E102" s="273" t="str">
        <f>E56</f>
        <v>31.03.2018</v>
      </c>
      <c r="F102" s="155" t="str">
        <f>F56</f>
        <v>31.03.2017</v>
      </c>
    </row>
    <row r="103" spans="2:6" ht="9.9499999999999993" customHeight="1">
      <c r="B103" s="361"/>
      <c r="C103" s="362"/>
      <c r="D103" s="362"/>
      <c r="E103" s="281"/>
      <c r="F103" s="157"/>
    </row>
    <row r="104" spans="2:6" ht="15">
      <c r="B104" s="358" t="s">
        <v>132</v>
      </c>
      <c r="C104" s="359"/>
      <c r="D104" s="359"/>
      <c r="E104" s="282"/>
      <c r="F104" s="159"/>
    </row>
    <row r="105" spans="2:6" ht="9.9499999999999993" customHeight="1">
      <c r="B105" s="361"/>
      <c r="C105" s="362"/>
      <c r="D105" s="362"/>
      <c r="E105" s="282"/>
      <c r="F105" s="159"/>
    </row>
    <row r="106" spans="2:6" ht="15">
      <c r="B106" s="364" t="s">
        <v>133</v>
      </c>
      <c r="C106" s="365"/>
      <c r="D106" s="365"/>
      <c r="E106" s="282"/>
      <c r="F106" s="159"/>
    </row>
    <row r="107" spans="2:6" ht="15">
      <c r="B107" s="364" t="s">
        <v>134</v>
      </c>
      <c r="C107" s="365"/>
      <c r="D107" s="365"/>
      <c r="E107" s="282"/>
      <c r="F107" s="159"/>
    </row>
    <row r="108" spans="2:6" ht="14.25" customHeight="1">
      <c r="B108" s="348" t="s">
        <v>135</v>
      </c>
      <c r="C108" s="349"/>
      <c r="D108" s="349"/>
      <c r="E108" s="283">
        <v>0</v>
      </c>
      <c r="F108" s="182">
        <v>13405125</v>
      </c>
    </row>
    <row r="109" spans="2:6" ht="14.25" customHeight="1">
      <c r="B109" s="348" t="s">
        <v>136</v>
      </c>
      <c r="C109" s="349"/>
      <c r="D109" s="349"/>
      <c r="E109" s="283">
        <v>0</v>
      </c>
      <c r="F109" s="183">
        <v>4460000</v>
      </c>
    </row>
    <row r="110" spans="2:6" ht="14.25" customHeight="1">
      <c r="B110" s="163" t="s">
        <v>137</v>
      </c>
      <c r="C110" s="148"/>
      <c r="D110" s="148"/>
      <c r="E110" s="283"/>
      <c r="F110" s="183"/>
    </row>
    <row r="111" spans="2:6" ht="14.25" customHeight="1">
      <c r="B111" s="160" t="s">
        <v>138</v>
      </c>
      <c r="C111" s="148"/>
      <c r="D111" s="148"/>
      <c r="E111" s="283"/>
      <c r="F111" s="183"/>
    </row>
    <row r="112" spans="2:6" ht="14.25" customHeight="1">
      <c r="B112" s="348" t="s">
        <v>139</v>
      </c>
      <c r="C112" s="349"/>
      <c r="D112" s="349"/>
      <c r="E112" s="283">
        <v>0</v>
      </c>
      <c r="F112" s="184">
        <v>-13405125</v>
      </c>
    </row>
    <row r="113" spans="2:6" ht="14.25" customHeight="1">
      <c r="B113" s="348" t="s">
        <v>136</v>
      </c>
      <c r="C113" s="349"/>
      <c r="D113" s="349"/>
      <c r="E113" s="283">
        <v>0</v>
      </c>
      <c r="F113" s="184">
        <v>-4460000</v>
      </c>
    </row>
    <row r="114" spans="2:6" ht="14.25" customHeight="1">
      <c r="B114" s="147"/>
      <c r="C114" s="148"/>
      <c r="D114" s="148"/>
      <c r="E114" s="283"/>
      <c r="F114" s="183"/>
    </row>
    <row r="115" spans="2:6" ht="14.25" customHeight="1">
      <c r="B115" s="348"/>
      <c r="C115" s="349"/>
      <c r="D115" s="349"/>
      <c r="E115" s="284"/>
      <c r="F115" s="185"/>
    </row>
    <row r="116" spans="2:6" ht="15">
      <c r="B116" s="348"/>
      <c r="C116" s="349"/>
      <c r="D116" s="350"/>
      <c r="E116" s="285">
        <f>SUM(E108:E115)</f>
        <v>0</v>
      </c>
      <c r="F116" s="186">
        <f>SUM(F108:F115)</f>
        <v>0</v>
      </c>
    </row>
    <row r="117" spans="2:6" ht="15">
      <c r="B117" s="147"/>
      <c r="C117" s="148"/>
      <c r="D117" s="148"/>
      <c r="E117" s="286"/>
      <c r="F117" s="157"/>
    </row>
    <row r="118" spans="2:6" ht="15">
      <c r="B118" s="364" t="s">
        <v>140</v>
      </c>
      <c r="C118" s="365"/>
      <c r="D118" s="365"/>
      <c r="E118" s="271"/>
      <c r="F118" s="159"/>
    </row>
    <row r="119" spans="2:6" ht="15">
      <c r="B119" s="348" t="s">
        <v>141</v>
      </c>
      <c r="C119" s="349"/>
      <c r="D119" s="349"/>
      <c r="E119" s="271"/>
      <c r="F119" s="159"/>
    </row>
    <row r="120" spans="2:6" ht="15">
      <c r="B120" s="348" t="s">
        <v>142</v>
      </c>
      <c r="C120" s="349"/>
      <c r="D120" s="349"/>
      <c r="E120" s="271">
        <v>0</v>
      </c>
      <c r="F120" s="159">
        <v>19980</v>
      </c>
    </row>
    <row r="121" spans="2:6" ht="15">
      <c r="B121" s="348" t="s">
        <v>143</v>
      </c>
      <c r="C121" s="349"/>
      <c r="D121" s="349"/>
      <c r="E121" s="271">
        <v>0</v>
      </c>
      <c r="F121" s="159">
        <v>0</v>
      </c>
    </row>
    <row r="122" spans="2:6" ht="15">
      <c r="B122" s="348" t="s">
        <v>144</v>
      </c>
      <c r="C122" s="349"/>
      <c r="D122" s="349"/>
      <c r="E122" s="271">
        <v>0</v>
      </c>
      <c r="F122" s="159">
        <v>950000</v>
      </c>
    </row>
    <row r="123" spans="2:6" ht="15">
      <c r="B123" s="163" t="s">
        <v>137</v>
      </c>
      <c r="C123" s="148"/>
      <c r="D123" s="148"/>
      <c r="E123" s="271"/>
      <c r="F123" s="159"/>
    </row>
    <row r="124" spans="2:6" ht="15">
      <c r="B124" s="160" t="s">
        <v>138</v>
      </c>
      <c r="C124" s="148"/>
      <c r="D124" s="148"/>
      <c r="E124" s="271"/>
      <c r="F124" s="159"/>
    </row>
    <row r="125" spans="2:6" ht="15">
      <c r="B125" s="348" t="s">
        <v>145</v>
      </c>
      <c r="C125" s="349"/>
      <c r="D125" s="349"/>
      <c r="E125" s="287">
        <v>0</v>
      </c>
      <c r="F125" s="184">
        <v>0</v>
      </c>
    </row>
    <row r="126" spans="2:6" ht="15">
      <c r="B126" s="348" t="s">
        <v>146</v>
      </c>
      <c r="C126" s="349"/>
      <c r="D126" s="349"/>
      <c r="E126" s="288">
        <v>0</v>
      </c>
      <c r="F126" s="184">
        <v>-19980</v>
      </c>
    </row>
    <row r="127" spans="2:6" ht="15">
      <c r="B127" s="348" t="s">
        <v>144</v>
      </c>
      <c r="C127" s="349"/>
      <c r="D127" s="349"/>
      <c r="E127" s="288">
        <v>0</v>
      </c>
      <c r="F127" s="184">
        <v>-950000</v>
      </c>
    </row>
    <row r="128" spans="2:6" ht="15">
      <c r="B128" s="147"/>
      <c r="C128" s="148"/>
      <c r="D128" s="148"/>
      <c r="E128" s="271"/>
      <c r="F128" s="159"/>
    </row>
    <row r="129" spans="2:8" ht="9.9499999999999993" customHeight="1">
      <c r="B129" s="348"/>
      <c r="C129" s="349"/>
      <c r="D129" s="350"/>
      <c r="E129" s="274"/>
      <c r="F129" s="159"/>
    </row>
    <row r="130" spans="2:8" ht="15">
      <c r="B130" s="367" t="s">
        <v>24</v>
      </c>
      <c r="C130" s="368"/>
      <c r="D130" s="369"/>
      <c r="E130" s="276">
        <f>SUM(E118:E127)</f>
        <v>0</v>
      </c>
      <c r="F130" s="170">
        <f>SUM(F118:F127)</f>
        <v>0</v>
      </c>
    </row>
    <row r="131" spans="2:8" ht="9.9499999999999993" customHeight="1">
      <c r="B131" s="362"/>
      <c r="C131" s="362"/>
      <c r="D131" s="362"/>
      <c r="E131" s="280"/>
      <c r="F131" s="181"/>
    </row>
    <row r="132" spans="2:8" ht="15">
      <c r="B132" s="385" t="s">
        <v>147</v>
      </c>
      <c r="C132" s="386"/>
      <c r="D132" s="387"/>
      <c r="E132" s="278"/>
      <c r="F132" s="157"/>
    </row>
    <row r="133" spans="2:8" ht="9.9499999999999993" customHeight="1">
      <c r="B133" s="361"/>
      <c r="C133" s="362"/>
      <c r="D133" s="363"/>
      <c r="E133" s="271"/>
      <c r="F133" s="159"/>
    </row>
    <row r="134" spans="2:8" ht="15">
      <c r="B134" s="364" t="s">
        <v>148</v>
      </c>
      <c r="C134" s="365"/>
      <c r="D134" s="366"/>
      <c r="E134" s="271"/>
      <c r="F134" s="159"/>
    </row>
    <row r="135" spans="2:8" ht="15">
      <c r="B135" s="348" t="s">
        <v>149</v>
      </c>
      <c r="C135" s="349"/>
      <c r="D135" s="350"/>
      <c r="E135" s="271">
        <f>'Grouping 16-17'!D65</f>
        <v>1200000</v>
      </c>
      <c r="F135" s="144">
        <v>2700000</v>
      </c>
    </row>
    <row r="136" spans="2:8" ht="15">
      <c r="B136" s="348" t="s">
        <v>150</v>
      </c>
      <c r="C136" s="349"/>
      <c r="D136" s="350"/>
      <c r="E136" s="271">
        <f>'Grouping 16-17'!D75</f>
        <v>21400000</v>
      </c>
      <c r="F136" s="144">
        <v>27900000</v>
      </c>
    </row>
    <row r="137" spans="2:8" ht="15">
      <c r="B137" s="348" t="s">
        <v>151</v>
      </c>
      <c r="C137" s="349"/>
      <c r="D137" s="350"/>
      <c r="E137" s="271">
        <v>1500000</v>
      </c>
      <c r="F137" s="144">
        <v>1500000</v>
      </c>
    </row>
    <row r="138" spans="2:8" ht="15">
      <c r="B138" s="348" t="s">
        <v>152</v>
      </c>
      <c r="C138" s="349"/>
      <c r="D138" s="350"/>
      <c r="E138" s="271">
        <f>'Grouping 16-17'!D82</f>
        <v>16200770</v>
      </c>
      <c r="F138" s="144">
        <v>700770</v>
      </c>
    </row>
    <row r="139" spans="2:8" ht="15">
      <c r="B139" s="348" t="s">
        <v>153</v>
      </c>
      <c r="C139" s="349"/>
      <c r="D139" s="350"/>
      <c r="E139" s="271">
        <v>500000</v>
      </c>
      <c r="F139" s="144">
        <v>500000</v>
      </c>
    </row>
    <row r="140" spans="2:8" ht="13.9" customHeight="1">
      <c r="B140" s="348" t="s">
        <v>154</v>
      </c>
      <c r="C140" s="349"/>
      <c r="D140" s="350"/>
      <c r="E140" s="271">
        <v>2850</v>
      </c>
      <c r="F140" s="144">
        <v>2850</v>
      </c>
    </row>
    <row r="141" spans="2:8" ht="9.9499999999999993" customHeight="1">
      <c r="B141" s="348"/>
      <c r="C141" s="349"/>
      <c r="D141" s="350"/>
      <c r="E141" s="272"/>
      <c r="F141" s="169"/>
    </row>
    <row r="142" spans="2:8" ht="15">
      <c r="B142" s="367" t="s">
        <v>24</v>
      </c>
      <c r="C142" s="368"/>
      <c r="D142" s="369"/>
      <c r="E142" s="289">
        <f>SUM(E135:E141)</f>
        <v>40803620</v>
      </c>
      <c r="F142" s="187">
        <f>SUM(F135:F141)</f>
        <v>33303620</v>
      </c>
      <c r="H142" s="315">
        <f>+F142-E142</f>
        <v>-7500000</v>
      </c>
    </row>
    <row r="143" spans="2:8" ht="9.9499999999999993" customHeight="1">
      <c r="B143" s="361"/>
      <c r="C143" s="362"/>
      <c r="D143" s="363"/>
      <c r="E143" s="280"/>
      <c r="F143" s="188"/>
    </row>
    <row r="144" spans="2:8" ht="13.9" customHeight="1">
      <c r="B144" s="358" t="s">
        <v>155</v>
      </c>
      <c r="C144" s="359"/>
      <c r="D144" s="360"/>
      <c r="E144" s="271"/>
      <c r="F144" s="159"/>
    </row>
    <row r="145" spans="2:6" ht="13.9" customHeight="1">
      <c r="B145" s="361"/>
      <c r="C145" s="362"/>
      <c r="D145" s="363"/>
      <c r="E145" s="271"/>
      <c r="F145" s="159"/>
    </row>
    <row r="146" spans="2:6" ht="13.9" customHeight="1">
      <c r="B146" s="189" t="s">
        <v>156</v>
      </c>
      <c r="C146" s="190"/>
      <c r="D146" s="191"/>
      <c r="E146" s="271">
        <v>251785</v>
      </c>
      <c r="F146" s="144">
        <v>143583</v>
      </c>
    </row>
    <row r="147" spans="2:6" ht="13.9" customHeight="1">
      <c r="B147" s="345" t="s">
        <v>157</v>
      </c>
      <c r="C147" s="346"/>
      <c r="D147" s="347"/>
      <c r="E147" s="271"/>
      <c r="F147" s="144"/>
    </row>
    <row r="148" spans="2:6" ht="13.9" customHeight="1">
      <c r="B148" s="373" t="s">
        <v>158</v>
      </c>
      <c r="C148" s="374"/>
      <c r="D148" s="375"/>
      <c r="E148" s="271"/>
      <c r="F148" s="144"/>
    </row>
    <row r="149" spans="2:6" ht="13.9" customHeight="1">
      <c r="B149" s="373" t="s">
        <v>159</v>
      </c>
      <c r="C149" s="374"/>
      <c r="D149" s="375"/>
      <c r="E149" s="271"/>
      <c r="F149" s="144"/>
    </row>
    <row r="150" spans="2:6" ht="13.9" customHeight="1">
      <c r="B150" s="373" t="s">
        <v>160</v>
      </c>
      <c r="C150" s="374"/>
      <c r="D150" s="375"/>
      <c r="E150" s="271">
        <v>0</v>
      </c>
      <c r="F150" s="144">
        <v>108202</v>
      </c>
    </row>
    <row r="151" spans="2:6" ht="13.9" customHeight="1">
      <c r="B151" s="348"/>
      <c r="C151" s="349"/>
      <c r="D151" s="350"/>
      <c r="E151" s="272"/>
      <c r="F151" s="169"/>
    </row>
    <row r="152" spans="2:6" ht="13.9" customHeight="1">
      <c r="B152" s="367" t="s">
        <v>24</v>
      </c>
      <c r="C152" s="368"/>
      <c r="D152" s="369"/>
      <c r="E152" s="276">
        <f>SUM(E146:E151)</f>
        <v>251785</v>
      </c>
      <c r="F152" s="171">
        <f>SUM(F146:F151)</f>
        <v>251785</v>
      </c>
    </row>
    <row r="153" spans="2:6" ht="13.9" customHeight="1">
      <c r="B153" s="177"/>
      <c r="C153" s="178"/>
      <c r="D153" s="178"/>
      <c r="E153" s="279"/>
      <c r="F153" s="180"/>
    </row>
    <row r="154" spans="2:6" ht="15">
      <c r="B154" s="358" t="s">
        <v>161</v>
      </c>
      <c r="C154" s="359"/>
      <c r="D154" s="359"/>
      <c r="E154" s="271"/>
      <c r="F154" s="159"/>
    </row>
    <row r="155" spans="2:6" ht="9.9499999999999993" customHeight="1">
      <c r="B155" s="361"/>
      <c r="C155" s="362"/>
      <c r="D155" s="362"/>
      <c r="E155" s="271"/>
      <c r="F155" s="159"/>
    </row>
    <row r="156" spans="2:6" ht="15">
      <c r="B156" s="364" t="s">
        <v>162</v>
      </c>
      <c r="C156" s="365"/>
      <c r="D156" s="365"/>
      <c r="E156" s="271"/>
      <c r="F156" s="159"/>
    </row>
    <row r="157" spans="2:6" ht="15.75">
      <c r="B157" s="348" t="s">
        <v>163</v>
      </c>
      <c r="C157" s="349"/>
      <c r="D157" s="349"/>
      <c r="E157" s="271">
        <v>3123</v>
      </c>
      <c r="F157" s="144">
        <v>3123</v>
      </c>
    </row>
    <row r="158" spans="2:6" ht="15.75" customHeight="1">
      <c r="B158" s="348" t="s">
        <v>164</v>
      </c>
      <c r="C158" s="349"/>
      <c r="D158" s="349"/>
      <c r="E158" s="271">
        <v>2482</v>
      </c>
      <c r="F158" s="144">
        <v>2482</v>
      </c>
    </row>
    <row r="159" spans="2:6" ht="15.75">
      <c r="B159" s="348" t="s">
        <v>165</v>
      </c>
      <c r="C159" s="349"/>
      <c r="D159" s="349"/>
      <c r="E159" s="271">
        <v>26340</v>
      </c>
      <c r="F159" s="144">
        <v>26340</v>
      </c>
    </row>
    <row r="160" spans="2:6" ht="15">
      <c r="B160" s="348" t="s">
        <v>166</v>
      </c>
      <c r="C160" s="349"/>
      <c r="D160" s="349"/>
      <c r="E160" s="271">
        <v>4642</v>
      </c>
      <c r="F160" s="144">
        <v>4642</v>
      </c>
    </row>
    <row r="161" spans="1:8" ht="13.5" customHeight="1">
      <c r="B161" s="348" t="s">
        <v>167</v>
      </c>
      <c r="C161" s="349"/>
      <c r="D161" s="349"/>
      <c r="E161" s="271">
        <v>1</v>
      </c>
      <c r="F161" s="144">
        <v>1</v>
      </c>
    </row>
    <row r="162" spans="1:8" ht="13.5" customHeight="1">
      <c r="B162" s="348" t="s">
        <v>168</v>
      </c>
      <c r="C162" s="349"/>
      <c r="D162" s="349"/>
      <c r="E162" s="271">
        <v>10991</v>
      </c>
      <c r="F162" s="144">
        <v>10991</v>
      </c>
    </row>
    <row r="163" spans="1:8" ht="13.5" customHeight="1">
      <c r="B163" s="348" t="s">
        <v>169</v>
      </c>
      <c r="C163" s="349"/>
      <c r="D163" s="349"/>
      <c r="E163" s="271">
        <v>5436</v>
      </c>
      <c r="F163" s="144">
        <v>5436</v>
      </c>
    </row>
    <row r="164" spans="1:8" ht="13.5" customHeight="1">
      <c r="B164" s="348" t="s">
        <v>170</v>
      </c>
      <c r="C164" s="349"/>
      <c r="D164" s="349"/>
      <c r="E164" s="271">
        <v>140</v>
      </c>
      <c r="F164" s="144">
        <v>140</v>
      </c>
    </row>
    <row r="165" spans="1:8" ht="9.9499999999999993" customHeight="1">
      <c r="B165" s="348"/>
      <c r="C165" s="349"/>
      <c r="D165" s="349"/>
      <c r="E165" s="272"/>
      <c r="F165" s="169"/>
    </row>
    <row r="166" spans="1:8" ht="15">
      <c r="B166" s="367" t="s">
        <v>24</v>
      </c>
      <c r="C166" s="368"/>
      <c r="D166" s="369"/>
      <c r="E166" s="276">
        <f>SUM(E157:E165)</f>
        <v>53155</v>
      </c>
      <c r="F166" s="171">
        <f>SUM(F157:F165)</f>
        <v>53155</v>
      </c>
    </row>
    <row r="167" spans="1:8" ht="15">
      <c r="B167" s="178"/>
      <c r="C167" s="178"/>
      <c r="D167" s="178"/>
      <c r="E167" s="280"/>
      <c r="F167" s="181"/>
    </row>
    <row r="168" spans="1:8" ht="22.5">
      <c r="B168" s="317" t="s">
        <v>79</v>
      </c>
      <c r="C168" s="318"/>
      <c r="D168" s="318"/>
      <c r="E168" s="318"/>
      <c r="F168" s="319"/>
    </row>
    <row r="169" spans="1:8" ht="15.75">
      <c r="B169" s="335" t="str">
        <f>B99</f>
        <v>Notes forming part of Financial Statements for the year ended March 31, 2018</v>
      </c>
      <c r="C169" s="336"/>
      <c r="D169" s="336"/>
      <c r="E169" s="336"/>
      <c r="F169" s="337"/>
    </row>
    <row r="170" spans="1:8" ht="15.95" customHeight="1">
      <c r="A170" s="104"/>
      <c r="B170" s="362"/>
      <c r="C170" s="362"/>
      <c r="D170" s="362"/>
      <c r="E170" s="274"/>
      <c r="F170" s="172"/>
    </row>
    <row r="171" spans="1:8" ht="9.9499999999999993" customHeight="1">
      <c r="B171" s="192"/>
      <c r="C171" s="193"/>
      <c r="D171" s="194"/>
      <c r="E171" s="278"/>
      <c r="F171" s="157"/>
    </row>
    <row r="172" spans="1:8" ht="9.9499999999999993" customHeight="1">
      <c r="B172" s="160"/>
      <c r="C172" s="161"/>
      <c r="D172" s="162"/>
      <c r="E172" s="271"/>
      <c r="F172" s="159"/>
    </row>
    <row r="173" spans="1:8" ht="15">
      <c r="B173" s="358" t="s">
        <v>171</v>
      </c>
      <c r="C173" s="359"/>
      <c r="D173" s="360"/>
      <c r="E173" s="271"/>
      <c r="F173" s="159"/>
    </row>
    <row r="174" spans="1:8" ht="15">
      <c r="B174" s="361" t="s">
        <v>172</v>
      </c>
      <c r="C174" s="362"/>
      <c r="D174" s="363"/>
      <c r="E174" s="271"/>
      <c r="F174" s="195"/>
    </row>
    <row r="175" spans="1:8" ht="15">
      <c r="B175" s="348" t="s">
        <v>173</v>
      </c>
      <c r="C175" s="349"/>
      <c r="D175" s="350"/>
      <c r="E175" s="290">
        <f>'Grouping 16-17'!D93</f>
        <v>28273057.200000003</v>
      </c>
      <c r="F175" s="144">
        <v>101785636.34999999</v>
      </c>
      <c r="H175" s="104">
        <v>28885341</v>
      </c>
    </row>
    <row r="176" spans="1:8" ht="15">
      <c r="B176" s="147" t="s">
        <v>174</v>
      </c>
      <c r="C176" s="148"/>
      <c r="D176" s="149"/>
      <c r="E176" s="271"/>
      <c r="F176" s="183">
        <v>3438995</v>
      </c>
      <c r="H176" s="104">
        <v>38179056</v>
      </c>
    </row>
    <row r="177" spans="2:8" ht="15">
      <c r="B177" s="376"/>
      <c r="C177" s="377"/>
      <c r="D177" s="378"/>
      <c r="E177" s="272"/>
      <c r="F177" s="169"/>
      <c r="H177" s="104">
        <f>H176-H175</f>
        <v>9293715</v>
      </c>
    </row>
    <row r="178" spans="2:8" ht="15">
      <c r="B178" s="367" t="s">
        <v>24</v>
      </c>
      <c r="C178" s="368"/>
      <c r="D178" s="369"/>
      <c r="E178" s="276">
        <f>SUM(E175:E176)</f>
        <v>28273057.200000003</v>
      </c>
      <c r="F178" s="187">
        <f>SUM(F175:F176)</f>
        <v>105224631.34999999</v>
      </c>
    </row>
    <row r="179" spans="2:8" ht="15">
      <c r="B179" s="196"/>
      <c r="C179" s="197"/>
      <c r="D179" s="197"/>
      <c r="E179" s="291"/>
      <c r="F179" s="180"/>
    </row>
    <row r="180" spans="2:8" ht="15">
      <c r="B180" s="358" t="s">
        <v>175</v>
      </c>
      <c r="C180" s="359"/>
      <c r="D180" s="359"/>
      <c r="E180" s="282"/>
      <c r="F180" s="159"/>
    </row>
    <row r="181" spans="2:8" ht="9.9499999999999993" customHeight="1">
      <c r="B181" s="361"/>
      <c r="C181" s="362"/>
      <c r="D181" s="362"/>
      <c r="E181" s="282"/>
      <c r="F181" s="159"/>
    </row>
    <row r="182" spans="2:8" ht="15">
      <c r="B182" s="348" t="s">
        <v>176</v>
      </c>
      <c r="C182" s="349"/>
      <c r="D182" s="349"/>
      <c r="E182" s="282">
        <f>'Grouping 16-17'!D101</f>
        <v>850334</v>
      </c>
      <c r="F182" s="144">
        <v>293299</v>
      </c>
    </row>
    <row r="183" spans="2:8" ht="15">
      <c r="B183" s="348" t="s">
        <v>177</v>
      </c>
      <c r="C183" s="349"/>
      <c r="D183" s="349"/>
      <c r="E183" s="282">
        <f>-'Grouping 16-17'!D106</f>
        <v>-21399849.719999999</v>
      </c>
      <c r="F183" s="144">
        <v>18594343.600000001</v>
      </c>
    </row>
    <row r="184" spans="2:8" ht="15">
      <c r="B184" s="348" t="s">
        <v>178</v>
      </c>
      <c r="C184" s="349"/>
      <c r="D184" s="349"/>
      <c r="E184" s="282">
        <f>'Grouping 16-17'!D112</f>
        <v>33360622</v>
      </c>
      <c r="F184" s="144">
        <v>36860622</v>
      </c>
      <c r="H184" s="315"/>
    </row>
    <row r="185" spans="2:8" ht="15">
      <c r="B185" s="147" t="s">
        <v>179</v>
      </c>
      <c r="C185" s="148"/>
      <c r="D185" s="148"/>
      <c r="E185" s="282"/>
      <c r="F185" s="159"/>
    </row>
    <row r="186" spans="2:8" ht="9.9499999999999993" customHeight="1">
      <c r="B186" s="348"/>
      <c r="C186" s="349"/>
      <c r="D186" s="349"/>
      <c r="E186" s="282"/>
      <c r="F186" s="159"/>
    </row>
    <row r="187" spans="2:8" ht="9.9499999999999993" customHeight="1">
      <c r="B187" s="150"/>
      <c r="C187" s="151"/>
      <c r="D187" s="151"/>
      <c r="E187" s="292"/>
      <c r="F187" s="169"/>
    </row>
    <row r="188" spans="2:8" ht="15">
      <c r="B188" s="388" t="s">
        <v>24</v>
      </c>
      <c r="C188" s="389"/>
      <c r="D188" s="390"/>
      <c r="E188" s="310">
        <f>SUM(E182:E186)</f>
        <v>12811106.280000001</v>
      </c>
      <c r="F188" s="171">
        <f>SUM(F182:F186)</f>
        <v>55748264.600000001</v>
      </c>
    </row>
    <row r="189" spans="2:8" ht="9.9499999999999993" customHeight="1">
      <c r="B189" s="361"/>
      <c r="C189" s="362"/>
      <c r="D189" s="363"/>
      <c r="E189" s="271"/>
      <c r="F189" s="159"/>
    </row>
    <row r="190" spans="2:8" ht="15">
      <c r="B190" s="358" t="s">
        <v>180</v>
      </c>
      <c r="C190" s="359"/>
      <c r="D190" s="360"/>
      <c r="E190" s="271"/>
      <c r="F190" s="159"/>
    </row>
    <row r="191" spans="2:8" ht="9.9499999999999993" customHeight="1">
      <c r="B191" s="361"/>
      <c r="C191" s="362"/>
      <c r="D191" s="363"/>
      <c r="E191" s="271"/>
      <c r="F191" s="159"/>
    </row>
    <row r="192" spans="2:8" ht="15">
      <c r="B192" s="348" t="s">
        <v>181</v>
      </c>
      <c r="C192" s="349"/>
      <c r="D192" s="350"/>
      <c r="E192" s="294">
        <f>'Grouping 16-17'!D121</f>
        <v>1021488</v>
      </c>
      <c r="F192" s="144">
        <v>653389</v>
      </c>
    </row>
    <row r="193" spans="2:6" ht="15">
      <c r="B193" s="348"/>
      <c r="C193" s="349"/>
      <c r="D193" s="350"/>
      <c r="E193" s="272"/>
      <c r="F193" s="169"/>
    </row>
    <row r="194" spans="2:6" ht="15">
      <c r="B194" s="367" t="s">
        <v>24</v>
      </c>
      <c r="C194" s="368"/>
      <c r="D194" s="369"/>
      <c r="E194" s="276">
        <f>SUM(E192:E193)</f>
        <v>1021488</v>
      </c>
      <c r="F194" s="171">
        <f>SUM(F192:F193)</f>
        <v>653389</v>
      </c>
    </row>
    <row r="195" spans="2:6" ht="15">
      <c r="B195" s="177"/>
      <c r="C195" s="178"/>
      <c r="D195" s="179"/>
      <c r="E195" s="279"/>
      <c r="F195" s="180"/>
    </row>
    <row r="196" spans="2:6" ht="9.9499999999999993" customHeight="1">
      <c r="B196" s="361"/>
      <c r="C196" s="362"/>
      <c r="D196" s="363"/>
      <c r="E196" s="271"/>
      <c r="F196" s="159"/>
    </row>
    <row r="197" spans="2:6" ht="15">
      <c r="B197" s="358" t="s">
        <v>182</v>
      </c>
      <c r="C197" s="359"/>
      <c r="D197" s="360"/>
      <c r="E197" s="271"/>
      <c r="F197" s="159"/>
    </row>
    <row r="198" spans="2:6" ht="9.9499999999999993" customHeight="1">
      <c r="B198" s="361"/>
      <c r="C198" s="362"/>
      <c r="D198" s="363"/>
      <c r="E198" s="271"/>
      <c r="F198" s="159"/>
    </row>
    <row r="199" spans="2:6" ht="15">
      <c r="B199" s="348" t="s">
        <v>183</v>
      </c>
      <c r="C199" s="349"/>
      <c r="D199" s="350"/>
      <c r="E199" s="271">
        <f>'Grouping 16-17'!D127</f>
        <v>231674.2</v>
      </c>
      <c r="F199" s="144">
        <v>267666</v>
      </c>
    </row>
    <row r="200" spans="2:6" ht="15">
      <c r="B200" s="147" t="s">
        <v>184</v>
      </c>
      <c r="C200" s="148"/>
      <c r="D200" s="149"/>
      <c r="E200" s="271"/>
      <c r="F200" s="144">
        <v>0</v>
      </c>
    </row>
    <row r="201" spans="2:6" ht="15">
      <c r="B201" s="348" t="s">
        <v>185</v>
      </c>
      <c r="C201" s="349"/>
      <c r="D201" s="350"/>
      <c r="E201" s="271">
        <f>'Grouping 16-17'!D137</f>
        <v>2777138.36</v>
      </c>
      <c r="F201" s="144">
        <v>2244169</v>
      </c>
    </row>
    <row r="202" spans="2:6" ht="15">
      <c r="B202" s="348" t="s">
        <v>186</v>
      </c>
      <c r="C202" s="349"/>
      <c r="D202" s="350"/>
      <c r="E202" s="271">
        <f>'Grouping 16-17'!D141</f>
        <v>1021716.53</v>
      </c>
      <c r="F202" s="144">
        <v>1012733</v>
      </c>
    </row>
    <row r="203" spans="2:6" ht="15">
      <c r="B203" s="348" t="s">
        <v>187</v>
      </c>
      <c r="C203" s="349"/>
      <c r="D203" s="350"/>
      <c r="E203" s="271">
        <f>'Grouping 16-17'!D150</f>
        <v>1603692.7000000002</v>
      </c>
      <c r="F203" s="144">
        <v>1885906</v>
      </c>
    </row>
    <row r="204" spans="2:6" ht="15">
      <c r="B204" s="147" t="s">
        <v>188</v>
      </c>
      <c r="C204" s="148"/>
      <c r="D204" s="149"/>
      <c r="E204" s="271">
        <f>'Grouping 16-17'!D117</f>
        <v>560000</v>
      </c>
      <c r="F204" s="198">
        <v>0</v>
      </c>
    </row>
    <row r="205" spans="2:6" ht="9.9499999999999993" customHeight="1">
      <c r="B205" s="348"/>
      <c r="C205" s="349"/>
      <c r="D205" s="350"/>
      <c r="E205" s="272"/>
      <c r="F205" s="169"/>
    </row>
    <row r="206" spans="2:6" ht="15">
      <c r="B206" s="367" t="s">
        <v>24</v>
      </c>
      <c r="C206" s="368"/>
      <c r="D206" s="369"/>
      <c r="E206" s="276">
        <f>SUM(E199:E205)</f>
        <v>6194221.79</v>
      </c>
      <c r="F206" s="171">
        <f>SUM(F199:F205)</f>
        <v>5410474</v>
      </c>
    </row>
    <row r="207" spans="2:6" ht="9.9499999999999993" customHeight="1">
      <c r="B207" s="178"/>
      <c r="C207" s="178"/>
      <c r="D207" s="178"/>
      <c r="E207" s="280"/>
      <c r="F207" s="181"/>
    </row>
    <row r="208" spans="2:6" ht="22.5">
      <c r="B208" s="317" t="s">
        <v>79</v>
      </c>
      <c r="C208" s="318"/>
      <c r="D208" s="318"/>
      <c r="E208" s="318"/>
      <c r="F208" s="319"/>
    </row>
    <row r="209" spans="1:11" ht="15.75">
      <c r="B209" s="335" t="str">
        <f>B169</f>
        <v>Notes forming part of Financial Statements for the year ended March 31, 2018</v>
      </c>
      <c r="C209" s="336"/>
      <c r="D209" s="336"/>
      <c r="E209" s="336"/>
      <c r="F209" s="337"/>
    </row>
    <row r="210" spans="1:11" ht="16.5" customHeight="1">
      <c r="B210" s="338"/>
      <c r="C210" s="338"/>
      <c r="D210" s="338"/>
      <c r="E210" s="255"/>
      <c r="F210" s="106"/>
    </row>
    <row r="211" spans="1:11" ht="15">
      <c r="B211" s="398" t="s">
        <v>106</v>
      </c>
      <c r="C211" s="399"/>
      <c r="D211" s="400"/>
      <c r="E211" s="354" t="s">
        <v>101</v>
      </c>
      <c r="F211" s="354"/>
    </row>
    <row r="212" spans="1:11" ht="15">
      <c r="B212" s="401"/>
      <c r="C212" s="402"/>
      <c r="D212" s="403"/>
      <c r="E212" s="277" t="str">
        <f>E102</f>
        <v>31.03.2018</v>
      </c>
      <c r="F212" s="154" t="str">
        <f>F102</f>
        <v>31.03.2017</v>
      </c>
    </row>
    <row r="213" spans="1:11" ht="15">
      <c r="A213" s="104"/>
      <c r="B213" s="391"/>
      <c r="C213" s="391"/>
      <c r="D213" s="391"/>
      <c r="E213" s="274"/>
      <c r="F213" s="172"/>
    </row>
    <row r="214" spans="1:11" ht="15">
      <c r="B214" s="385" t="s">
        <v>189</v>
      </c>
      <c r="C214" s="386"/>
      <c r="D214" s="387"/>
      <c r="E214" s="278"/>
      <c r="F214" s="157"/>
    </row>
    <row r="215" spans="1:11" ht="15">
      <c r="B215" s="361"/>
      <c r="C215" s="362"/>
      <c r="D215" s="363"/>
      <c r="E215" s="271"/>
      <c r="F215" s="159"/>
    </row>
    <row r="216" spans="1:11" ht="15">
      <c r="B216" s="348" t="s">
        <v>190</v>
      </c>
      <c r="C216" s="349"/>
      <c r="D216" s="350"/>
      <c r="E216" s="254">
        <v>35476341.509999998</v>
      </c>
      <c r="F216" s="144">
        <v>26706617</v>
      </c>
    </row>
    <row r="217" spans="1:11" ht="15.75">
      <c r="B217" s="348" t="s">
        <v>191</v>
      </c>
      <c r="C217" s="349"/>
      <c r="D217" s="350"/>
      <c r="E217" s="293">
        <f>-'Grouping 16-17'!D157</f>
        <v>-26444013.710000001</v>
      </c>
      <c r="F217" s="199">
        <v>-18203461</v>
      </c>
    </row>
    <row r="218" spans="1:11" ht="15">
      <c r="B218" s="348" t="s">
        <v>192</v>
      </c>
      <c r="C218" s="349"/>
      <c r="D218" s="350"/>
      <c r="E218" s="294">
        <f>'Grouping 16-17'!D162</f>
        <v>4931482.63</v>
      </c>
      <c r="F218" s="144">
        <v>3330428</v>
      </c>
    </row>
    <row r="219" spans="1:11" ht="15">
      <c r="B219" s="348" t="s">
        <v>193</v>
      </c>
      <c r="C219" s="349"/>
      <c r="D219" s="350"/>
      <c r="E219" s="295">
        <f>'Grouping 16-17'!D167</f>
        <v>-207542</v>
      </c>
      <c r="F219" s="184">
        <v>-81564</v>
      </c>
    </row>
    <row r="220" spans="1:11" ht="15">
      <c r="B220" s="348" t="s">
        <v>194</v>
      </c>
      <c r="C220" s="349"/>
      <c r="D220" s="350"/>
      <c r="E220" s="254">
        <v>309335.7</v>
      </c>
      <c r="F220" s="144">
        <v>44921</v>
      </c>
      <c r="K220" s="104">
        <v>836200</v>
      </c>
    </row>
    <row r="221" spans="1:11" ht="15">
      <c r="B221" s="348" t="s">
        <v>195</v>
      </c>
      <c r="C221" s="349"/>
      <c r="D221" s="350"/>
      <c r="E221" s="271">
        <v>0</v>
      </c>
      <c r="F221" s="144">
        <v>0</v>
      </c>
      <c r="K221" s="104">
        <v>41521703</v>
      </c>
    </row>
    <row r="222" spans="1:11" ht="15">
      <c r="B222" s="348" t="s">
        <v>196</v>
      </c>
      <c r="C222" s="349"/>
      <c r="D222" s="350"/>
      <c r="E222" s="271">
        <f>'Grouping 16-17'!D189</f>
        <v>887325.43</v>
      </c>
      <c r="F222" s="144">
        <v>478615</v>
      </c>
      <c r="K222" s="104">
        <f>+K221+K220</f>
        <v>42357903</v>
      </c>
    </row>
    <row r="223" spans="1:11" ht="15">
      <c r="B223" s="348" t="s">
        <v>197</v>
      </c>
      <c r="C223" s="349"/>
      <c r="D223" s="350"/>
      <c r="E223" s="295">
        <f>'Grouping 16-17'!D174</f>
        <v>248226.12</v>
      </c>
      <c r="F223" s="184">
        <v>-538584</v>
      </c>
      <c r="K223" s="104">
        <f>+K222+E233</f>
        <v>45227382.509999998</v>
      </c>
    </row>
    <row r="224" spans="1:11" ht="15">
      <c r="B224" s="348" t="s">
        <v>198</v>
      </c>
      <c r="C224" s="349"/>
      <c r="D224" s="350"/>
      <c r="E224" s="294">
        <f>'Grouping 16-17'!D202</f>
        <v>664226.02999999991</v>
      </c>
      <c r="F224" s="144">
        <v>385115</v>
      </c>
    </row>
    <row r="225" spans="2:11" ht="15">
      <c r="B225" s="348"/>
      <c r="C225" s="349"/>
      <c r="D225" s="350"/>
      <c r="E225" s="272"/>
      <c r="F225" s="169"/>
    </row>
    <row r="226" spans="2:11" ht="15">
      <c r="B226" s="367" t="s">
        <v>24</v>
      </c>
      <c r="C226" s="368"/>
      <c r="D226" s="369"/>
      <c r="E226" s="276">
        <f>SUM(E216:E225)</f>
        <v>15865381.709999993</v>
      </c>
      <c r="F226" s="171">
        <f>SUM(F216:F225)</f>
        <v>12122087</v>
      </c>
    </row>
    <row r="227" spans="2:11" ht="15">
      <c r="B227" s="361"/>
      <c r="C227" s="362"/>
      <c r="D227" s="363"/>
      <c r="E227" s="271"/>
      <c r="F227" s="159"/>
      <c r="K227" s="104">
        <v>25719214</v>
      </c>
    </row>
    <row r="228" spans="2:11" ht="15">
      <c r="B228" s="358" t="s">
        <v>199</v>
      </c>
      <c r="C228" s="359"/>
      <c r="D228" s="360"/>
      <c r="E228" s="271"/>
      <c r="F228" s="159"/>
      <c r="K228" s="104">
        <v>1043742</v>
      </c>
    </row>
    <row r="229" spans="2:11" ht="15">
      <c r="B229" s="348"/>
      <c r="C229" s="349"/>
      <c r="D229" s="350"/>
      <c r="E229" s="271"/>
      <c r="F229" s="159"/>
      <c r="K229" s="104">
        <v>276</v>
      </c>
    </row>
    <row r="230" spans="2:11" ht="15">
      <c r="B230" s="348" t="s">
        <v>200</v>
      </c>
      <c r="C230" s="349"/>
      <c r="D230" s="350"/>
      <c r="E230" s="294">
        <f>'Grouping 16-17'!D210</f>
        <v>2869479.51</v>
      </c>
      <c r="F230" s="144">
        <v>2695131</v>
      </c>
      <c r="K230" s="104">
        <f>+E240+E249+E286+E295</f>
        <v>14524881.24</v>
      </c>
    </row>
    <row r="231" spans="2:11" ht="15">
      <c r="B231" s="348" t="s">
        <v>201</v>
      </c>
      <c r="C231" s="349"/>
      <c r="D231" s="350"/>
      <c r="E231" s="254">
        <v>0</v>
      </c>
      <c r="F231" s="144">
        <v>2502020</v>
      </c>
    </row>
    <row r="232" spans="2:11" ht="15">
      <c r="B232" s="348"/>
      <c r="C232" s="349"/>
      <c r="D232" s="350"/>
      <c r="E232" s="272"/>
      <c r="F232" s="169"/>
    </row>
    <row r="233" spans="2:11" ht="15">
      <c r="B233" s="367" t="s">
        <v>24</v>
      </c>
      <c r="C233" s="368"/>
      <c r="D233" s="369"/>
      <c r="E233" s="296">
        <f>SUM(E230:E232)</f>
        <v>2869479.51</v>
      </c>
      <c r="F233" s="171">
        <f>SUM(F230:F232)</f>
        <v>5197151</v>
      </c>
    </row>
    <row r="234" spans="2:11" ht="7.9" customHeight="1">
      <c r="B234" s="361"/>
      <c r="C234" s="362"/>
      <c r="D234" s="363"/>
      <c r="E234" s="271"/>
      <c r="F234" s="159"/>
    </row>
    <row r="235" spans="2:11" ht="15">
      <c r="B235" s="358" t="s">
        <v>202</v>
      </c>
      <c r="C235" s="359"/>
      <c r="D235" s="360"/>
      <c r="E235" s="271"/>
      <c r="F235" s="159"/>
    </row>
    <row r="236" spans="2:11" ht="7.9" customHeight="1">
      <c r="B236" s="361"/>
      <c r="C236" s="362"/>
      <c r="D236" s="363"/>
      <c r="E236" s="271"/>
      <c r="F236" s="159"/>
    </row>
    <row r="237" spans="2:11" ht="15">
      <c r="B237" s="348" t="s">
        <v>203</v>
      </c>
      <c r="C237" s="349"/>
      <c r="D237" s="350"/>
      <c r="E237" s="294">
        <f>'Grouping 16-17'!D220</f>
        <v>5785278</v>
      </c>
      <c r="F237" s="144">
        <v>5148415</v>
      </c>
    </row>
    <row r="238" spans="2:11" ht="15">
      <c r="B238" s="147" t="s">
        <v>204</v>
      </c>
      <c r="C238" s="148"/>
      <c r="D238" s="149"/>
      <c r="E238" s="294">
        <v>1200000</v>
      </c>
      <c r="F238" s="144">
        <v>0</v>
      </c>
    </row>
    <row r="239" spans="2:11" ht="15">
      <c r="B239" s="348"/>
      <c r="C239" s="349"/>
      <c r="D239" s="350"/>
      <c r="E239" s="272"/>
      <c r="F239" s="169"/>
    </row>
    <row r="240" spans="2:11" ht="15">
      <c r="B240" s="367" t="s">
        <v>24</v>
      </c>
      <c r="C240" s="368"/>
      <c r="D240" s="369"/>
      <c r="E240" s="276">
        <f>SUM(E237:E239)</f>
        <v>6985278</v>
      </c>
      <c r="F240" s="171">
        <f>SUM(F237:F239)</f>
        <v>5148415</v>
      </c>
    </row>
    <row r="241" spans="2:6" ht="7.9" customHeight="1">
      <c r="B241" s="361"/>
      <c r="C241" s="362"/>
      <c r="D241" s="363"/>
      <c r="E241" s="271"/>
      <c r="F241" s="159"/>
    </row>
    <row r="242" spans="2:6" ht="15">
      <c r="B242" s="358" t="s">
        <v>205</v>
      </c>
      <c r="C242" s="359"/>
      <c r="D242" s="360"/>
      <c r="E242" s="271"/>
      <c r="F242" s="159"/>
    </row>
    <row r="243" spans="2:6" ht="15">
      <c r="B243" s="348"/>
      <c r="C243" s="349"/>
      <c r="D243" s="350"/>
      <c r="E243" s="271"/>
      <c r="F243" s="159"/>
    </row>
    <row r="244" spans="2:6" ht="15">
      <c r="B244" s="348" t="s">
        <v>206</v>
      </c>
      <c r="C244" s="349"/>
      <c r="D244" s="350"/>
      <c r="E244" s="254">
        <v>79248.98</v>
      </c>
      <c r="F244" s="144">
        <v>67118</v>
      </c>
    </row>
    <row r="245" spans="2:6" ht="15">
      <c r="B245" s="348" t="s">
        <v>207</v>
      </c>
      <c r="C245" s="349"/>
      <c r="D245" s="350"/>
      <c r="E245" s="254">
        <f>671245+195039.14</f>
        <v>866284.14</v>
      </c>
      <c r="F245" s="144">
        <v>872803</v>
      </c>
    </row>
    <row r="246" spans="2:6" ht="15">
      <c r="B246" s="348" t="s">
        <v>208</v>
      </c>
      <c r="C246" s="349"/>
      <c r="D246" s="350"/>
      <c r="E246" s="294">
        <f>'Grouping 16-17'!D229</f>
        <v>926368.57000000007</v>
      </c>
      <c r="F246" s="144">
        <v>1083249</v>
      </c>
    </row>
    <row r="247" spans="2:6" ht="15">
      <c r="B247" s="348" t="s">
        <v>209</v>
      </c>
      <c r="C247" s="349"/>
      <c r="D247" s="350"/>
      <c r="E247" s="294">
        <f>'Grouping 16-17'!D238</f>
        <v>44703</v>
      </c>
      <c r="F247" s="144">
        <v>160101</v>
      </c>
    </row>
    <row r="248" spans="2:6" ht="15">
      <c r="B248" s="348"/>
      <c r="C248" s="349"/>
      <c r="D248" s="350"/>
      <c r="E248" s="272"/>
      <c r="F248" s="169"/>
    </row>
    <row r="249" spans="2:6" ht="15">
      <c r="B249" s="367" t="s">
        <v>24</v>
      </c>
      <c r="C249" s="368"/>
      <c r="D249" s="369"/>
      <c r="E249" s="276">
        <f>SUM(E244:E247)</f>
        <v>1916604.69</v>
      </c>
      <c r="F249" s="171">
        <f>SUM(F244:F247)</f>
        <v>2183271</v>
      </c>
    </row>
    <row r="250" spans="2:6" ht="7.9" customHeight="1">
      <c r="B250" s="392"/>
      <c r="C250" s="393"/>
      <c r="D250" s="394"/>
      <c r="E250" s="271"/>
      <c r="F250" s="159"/>
    </row>
    <row r="251" spans="2:6" ht="15">
      <c r="B251" s="358" t="s">
        <v>210</v>
      </c>
      <c r="C251" s="359"/>
      <c r="D251" s="360"/>
      <c r="E251" s="271"/>
      <c r="F251" s="159"/>
    </row>
    <row r="252" spans="2:6" ht="7.9" customHeight="1">
      <c r="B252" s="361"/>
      <c r="C252" s="362"/>
      <c r="D252" s="363"/>
      <c r="E252" s="271"/>
      <c r="F252" s="159"/>
    </row>
    <row r="253" spans="2:6" ht="15">
      <c r="B253" s="348" t="s">
        <v>211</v>
      </c>
      <c r="C253" s="349"/>
      <c r="D253" s="350"/>
      <c r="E253" s="254">
        <v>4203</v>
      </c>
      <c r="F253" s="144">
        <v>3600</v>
      </c>
    </row>
    <row r="254" spans="2:6" ht="15">
      <c r="B254" s="348" t="s">
        <v>212</v>
      </c>
      <c r="C254" s="349"/>
      <c r="D254" s="350"/>
      <c r="E254" s="254">
        <v>346666</v>
      </c>
      <c r="F254" s="144">
        <v>389391</v>
      </c>
    </row>
    <row r="255" spans="2:6" ht="15">
      <c r="B255" s="348" t="s">
        <v>213</v>
      </c>
      <c r="C255" s="349"/>
      <c r="D255" s="350"/>
      <c r="E255" s="254">
        <v>0</v>
      </c>
      <c r="F255" s="144">
        <v>40000</v>
      </c>
    </row>
    <row r="256" spans="2:6" ht="15">
      <c r="B256" s="348" t="s">
        <v>214</v>
      </c>
      <c r="C256" s="349"/>
      <c r="D256" s="350"/>
      <c r="E256" s="294">
        <f>'Grouping 16-17'!D244</f>
        <v>834764</v>
      </c>
      <c r="F256" s="144">
        <v>1137815</v>
      </c>
    </row>
    <row r="257" spans="1:6" ht="15">
      <c r="B257" s="348" t="s">
        <v>215</v>
      </c>
      <c r="C257" s="349"/>
      <c r="D257" s="350"/>
      <c r="E257" s="294">
        <f>'Grouping 16-17'!D248</f>
        <v>177501</v>
      </c>
      <c r="F257" s="144">
        <v>66977</v>
      </c>
    </row>
    <row r="258" spans="1:6" ht="15">
      <c r="B258" s="348" t="s">
        <v>216</v>
      </c>
      <c r="C258" s="349"/>
      <c r="D258" s="350"/>
      <c r="E258" s="254">
        <v>613988</v>
      </c>
      <c r="F258" s="144">
        <v>640724</v>
      </c>
    </row>
    <row r="259" spans="1:6" ht="15">
      <c r="B259" s="348" t="s">
        <v>217</v>
      </c>
      <c r="C259" s="349"/>
      <c r="D259" s="350"/>
      <c r="E259" s="254">
        <v>0</v>
      </c>
      <c r="F259" s="144">
        <v>1290012</v>
      </c>
    </row>
    <row r="260" spans="1:6" ht="15">
      <c r="B260" s="147" t="s">
        <v>218</v>
      </c>
      <c r="C260" s="148"/>
      <c r="D260" s="149"/>
      <c r="E260" s="254">
        <v>337301.69</v>
      </c>
      <c r="F260" s="144"/>
    </row>
    <row r="261" spans="1:6" ht="7.9" customHeight="1">
      <c r="B261" s="147"/>
      <c r="C261" s="148"/>
      <c r="D261" s="149"/>
      <c r="E261" s="271"/>
      <c r="F261" s="144"/>
    </row>
    <row r="262" spans="1:6" ht="15">
      <c r="B262" s="147" t="s">
        <v>219</v>
      </c>
      <c r="C262" s="148"/>
      <c r="D262" s="149"/>
      <c r="E262" s="297">
        <f>SUM(E253:E261)</f>
        <v>2314423.69</v>
      </c>
      <c r="F262" s="200">
        <f>SUM(F253:F261)</f>
        <v>3568519</v>
      </c>
    </row>
    <row r="263" spans="1:6" ht="15">
      <c r="B263" s="150"/>
      <c r="C263" s="151"/>
      <c r="D263" s="152"/>
      <c r="E263" s="272"/>
      <c r="F263" s="169"/>
    </row>
    <row r="264" spans="1:6" ht="7.9" customHeight="1">
      <c r="A264" s="104"/>
      <c r="B264" s="148"/>
      <c r="C264" s="148"/>
      <c r="D264" s="148"/>
      <c r="E264" s="274"/>
      <c r="F264" s="172"/>
    </row>
    <row r="265" spans="1:6" ht="22.5">
      <c r="B265" s="317" t="s">
        <v>79</v>
      </c>
      <c r="C265" s="318"/>
      <c r="D265" s="318"/>
      <c r="E265" s="318"/>
      <c r="F265" s="319"/>
    </row>
    <row r="266" spans="1:6" ht="15.75">
      <c r="B266" s="335" t="str">
        <f>B209</f>
        <v>Notes forming part of Financial Statements for the year ended March 31, 2018</v>
      </c>
      <c r="C266" s="336"/>
      <c r="D266" s="336"/>
      <c r="E266" s="336"/>
      <c r="F266" s="337"/>
    </row>
    <row r="267" spans="1:6" ht="7.9" customHeight="1">
      <c r="B267" s="147"/>
      <c r="C267" s="148"/>
      <c r="D267" s="149"/>
      <c r="E267" s="271"/>
      <c r="F267" s="159"/>
    </row>
    <row r="268" spans="1:6" ht="15">
      <c r="B268" s="358" t="s">
        <v>210</v>
      </c>
      <c r="C268" s="359"/>
      <c r="D268" s="360"/>
      <c r="E268" s="271"/>
      <c r="F268" s="159"/>
    </row>
    <row r="269" spans="1:6" ht="7.9" customHeight="1">
      <c r="B269" s="147"/>
      <c r="C269" s="148"/>
      <c r="D269" s="149"/>
      <c r="E269" s="271"/>
      <c r="F269" s="159"/>
    </row>
    <row r="270" spans="1:6" ht="15">
      <c r="B270" s="147" t="s">
        <v>220</v>
      </c>
      <c r="C270" s="148"/>
      <c r="D270" s="149"/>
      <c r="E270" s="271">
        <f>E262</f>
        <v>2314423.69</v>
      </c>
      <c r="F270" s="144">
        <f>F262</f>
        <v>3568519</v>
      </c>
    </row>
    <row r="271" spans="1:6" ht="7.9" customHeight="1">
      <c r="B271" s="147"/>
      <c r="C271" s="148"/>
      <c r="D271" s="149"/>
      <c r="E271" s="271"/>
      <c r="F271" s="159"/>
    </row>
    <row r="272" spans="1:6" ht="15">
      <c r="B272" s="348" t="s">
        <v>221</v>
      </c>
      <c r="C272" s="349"/>
      <c r="D272" s="350"/>
      <c r="E272" s="254">
        <v>43270</v>
      </c>
      <c r="F272" s="144">
        <v>50411</v>
      </c>
    </row>
    <row r="273" spans="2:8" ht="15">
      <c r="B273" s="348" t="s">
        <v>222</v>
      </c>
      <c r="C273" s="349"/>
      <c r="D273" s="350"/>
      <c r="E273" s="254">
        <v>161233</v>
      </c>
      <c r="F273" s="144">
        <v>228387</v>
      </c>
    </row>
    <row r="274" spans="2:8" ht="15">
      <c r="B274" s="348" t="s">
        <v>223</v>
      </c>
      <c r="C274" s="349"/>
      <c r="D274" s="350"/>
      <c r="E274" s="294">
        <f>'Grouping 16-17'!D253</f>
        <v>62239</v>
      </c>
      <c r="F274" s="144">
        <v>95240</v>
      </c>
    </row>
    <row r="275" spans="2:8" ht="15">
      <c r="B275" s="348" t="s">
        <v>224</v>
      </c>
      <c r="C275" s="349"/>
      <c r="D275" s="350"/>
      <c r="E275" s="294">
        <f>'Grouping 16-17'!D269</f>
        <v>520616.79</v>
      </c>
      <c r="F275" s="144">
        <v>418341</v>
      </c>
      <c r="H275" s="104">
        <v>433</v>
      </c>
    </row>
    <row r="276" spans="2:8" ht="15">
      <c r="B276" s="348" t="s">
        <v>225</v>
      </c>
      <c r="C276" s="349"/>
      <c r="D276" s="350"/>
      <c r="E276" s="254">
        <v>170649.82</v>
      </c>
      <c r="F276" s="144">
        <v>321443</v>
      </c>
    </row>
    <row r="277" spans="2:8" ht="15">
      <c r="B277" s="348" t="s">
        <v>226</v>
      </c>
      <c r="C277" s="349"/>
      <c r="D277" s="350"/>
      <c r="E277" s="254">
        <v>136998</v>
      </c>
      <c r="F277" s="144">
        <v>148378</v>
      </c>
    </row>
    <row r="278" spans="2:8" ht="15">
      <c r="B278" s="348" t="s">
        <v>227</v>
      </c>
      <c r="C278" s="349"/>
      <c r="D278" s="350"/>
      <c r="E278" s="254">
        <v>186533.6</v>
      </c>
      <c r="F278" s="144">
        <v>198178</v>
      </c>
    </row>
    <row r="279" spans="2:8" ht="15">
      <c r="B279" s="348" t="s">
        <v>228</v>
      </c>
      <c r="C279" s="349"/>
      <c r="D279" s="350"/>
      <c r="E279" s="294">
        <f>'Grouping 16-17'!D276</f>
        <v>1066596</v>
      </c>
      <c r="F279" s="144">
        <v>1474305</v>
      </c>
    </row>
    <row r="280" spans="2:8" ht="15">
      <c r="B280" s="348" t="s">
        <v>229</v>
      </c>
      <c r="C280" s="349"/>
      <c r="D280" s="350"/>
      <c r="E280" s="294">
        <f>'Grouping 16-17'!D281</f>
        <v>243750</v>
      </c>
      <c r="F280" s="144">
        <v>255000</v>
      </c>
    </row>
    <row r="281" spans="2:8" ht="15">
      <c r="B281" s="348" t="s">
        <v>230</v>
      </c>
      <c r="C281" s="349"/>
      <c r="D281" s="350"/>
      <c r="E281" s="254">
        <v>132887.39000000001</v>
      </c>
      <c r="F281" s="144">
        <v>180979</v>
      </c>
    </row>
    <row r="282" spans="2:8" ht="15">
      <c r="B282" s="348" t="s">
        <v>231</v>
      </c>
      <c r="C282" s="349"/>
      <c r="D282" s="350"/>
      <c r="E282" s="254">
        <v>255572</v>
      </c>
      <c r="F282" s="144">
        <v>206762</v>
      </c>
    </row>
    <row r="283" spans="2:8" ht="15">
      <c r="B283" s="348" t="s">
        <v>232</v>
      </c>
      <c r="C283" s="349"/>
      <c r="D283" s="350"/>
      <c r="E283" s="254">
        <v>27650</v>
      </c>
      <c r="F283" s="144">
        <v>16817</v>
      </c>
    </row>
    <row r="284" spans="2:8" ht="15">
      <c r="B284" s="147" t="s">
        <v>233</v>
      </c>
      <c r="C284" s="148"/>
      <c r="D284" s="149"/>
      <c r="E284" s="254">
        <v>200000</v>
      </c>
      <c r="F284" s="198"/>
    </row>
    <row r="285" spans="2:8" ht="7.9" customHeight="1">
      <c r="B285" s="361"/>
      <c r="C285" s="362"/>
      <c r="D285" s="363"/>
      <c r="E285" s="298"/>
      <c r="F285" s="169"/>
    </row>
    <row r="286" spans="2:8" ht="15">
      <c r="B286" s="367" t="s">
        <v>24</v>
      </c>
      <c r="C286" s="368"/>
      <c r="D286" s="369"/>
      <c r="E286" s="276">
        <f>SUM(E270:E284)</f>
        <v>5522419.29</v>
      </c>
      <c r="F286" s="171">
        <f>SUM(F270:F283)</f>
        <v>7162760</v>
      </c>
    </row>
    <row r="287" spans="2:8" ht="7.9" customHeight="1">
      <c r="B287" s="379"/>
      <c r="C287" s="380"/>
      <c r="D287" s="380"/>
      <c r="E287" s="271"/>
      <c r="F287" s="146"/>
    </row>
    <row r="288" spans="2:8" ht="15">
      <c r="B288" s="358" t="s">
        <v>234</v>
      </c>
      <c r="C288" s="359"/>
      <c r="D288" s="360"/>
      <c r="E288" s="271"/>
      <c r="F288" s="159"/>
    </row>
    <row r="289" spans="1:6" ht="7.9" customHeight="1">
      <c r="B289" s="348"/>
      <c r="C289" s="349"/>
      <c r="D289" s="350"/>
      <c r="E289" s="271"/>
      <c r="F289" s="159"/>
    </row>
    <row r="290" spans="1:6" ht="15">
      <c r="B290" s="348" t="s">
        <v>235</v>
      </c>
      <c r="C290" s="349"/>
      <c r="D290" s="350"/>
      <c r="E290" s="271"/>
      <c r="F290" s="144">
        <v>0</v>
      </c>
    </row>
    <row r="291" spans="1:6" ht="15">
      <c r="B291" s="147" t="s">
        <v>236</v>
      </c>
      <c r="C291" s="148"/>
      <c r="D291" s="149"/>
      <c r="E291" s="254">
        <v>1895</v>
      </c>
      <c r="F291" s="144">
        <v>0</v>
      </c>
    </row>
    <row r="292" spans="1:6" ht="15">
      <c r="B292" s="348" t="s">
        <v>237</v>
      </c>
      <c r="C292" s="349"/>
      <c r="D292" s="350"/>
      <c r="E292" s="254">
        <v>5001</v>
      </c>
      <c r="F292" s="144">
        <v>10000</v>
      </c>
    </row>
    <row r="293" spans="1:6" ht="15">
      <c r="B293" s="348" t="s">
        <v>238</v>
      </c>
      <c r="C293" s="349"/>
      <c r="D293" s="350"/>
      <c r="E293" s="254">
        <v>93683.26</v>
      </c>
      <c r="F293" s="144">
        <v>65565</v>
      </c>
    </row>
    <row r="294" spans="1:6" ht="15">
      <c r="B294" s="348"/>
      <c r="C294" s="349"/>
      <c r="D294" s="350"/>
      <c r="E294" s="272"/>
      <c r="F294" s="169"/>
    </row>
    <row r="295" spans="1:6" ht="15">
      <c r="B295" s="367" t="s">
        <v>24</v>
      </c>
      <c r="C295" s="368"/>
      <c r="D295" s="369"/>
      <c r="E295" s="276">
        <f>SUM(E290:E293)</f>
        <v>100579.26</v>
      </c>
      <c r="F295" s="171">
        <f>SUM(F290:F293)</f>
        <v>75565</v>
      </c>
    </row>
    <row r="296" spans="1:6" ht="15">
      <c r="B296" s="190"/>
      <c r="C296" s="172"/>
      <c r="D296" s="172"/>
      <c r="E296" s="274"/>
      <c r="F296" s="190"/>
    </row>
    <row r="297" spans="1:6" ht="15">
      <c r="B297" s="201"/>
      <c r="C297" s="158"/>
      <c r="D297" s="172"/>
      <c r="E297" s="274"/>
      <c r="F297" s="190"/>
    </row>
    <row r="298" spans="1:6" ht="15">
      <c r="B298" s="104"/>
      <c r="C298" s="173"/>
      <c r="D298" s="173"/>
      <c r="E298" s="274"/>
      <c r="F298" s="190"/>
    </row>
    <row r="299" spans="1:6" ht="15">
      <c r="A299" s="104"/>
      <c r="B299" s="104"/>
      <c r="C299" s="173"/>
      <c r="D299" s="173"/>
      <c r="E299" s="274"/>
      <c r="F299" s="190"/>
    </row>
    <row r="300" spans="1:6" ht="15">
      <c r="A300" s="104"/>
      <c r="B300" s="104"/>
      <c r="C300" s="173"/>
      <c r="D300" s="173"/>
      <c r="E300" s="274"/>
      <c r="F300" s="190"/>
    </row>
    <row r="301" spans="1:6" ht="15">
      <c r="A301" s="104"/>
      <c r="B301" s="190"/>
      <c r="C301" s="172"/>
      <c r="D301" s="172"/>
      <c r="E301" s="274"/>
      <c r="F301" s="190"/>
    </row>
    <row r="302" spans="1:6" ht="15">
      <c r="A302" s="104"/>
      <c r="B302" s="190"/>
      <c r="C302" s="172"/>
      <c r="D302" s="172"/>
      <c r="E302" s="274"/>
      <c r="F302" s="190"/>
    </row>
    <row r="303" spans="1:6" ht="15" customHeight="1">
      <c r="A303" s="104"/>
      <c r="B303" s="190"/>
      <c r="C303" s="172"/>
      <c r="D303" s="172"/>
      <c r="E303" s="274"/>
      <c r="F303" s="190"/>
    </row>
    <row r="304" spans="1:6" ht="15">
      <c r="A304" s="104"/>
      <c r="B304" s="190"/>
      <c r="C304" s="172"/>
      <c r="D304" s="172"/>
      <c r="E304" s="274"/>
      <c r="F304" s="190"/>
    </row>
    <row r="305" spans="1:6" ht="15">
      <c r="A305" s="104"/>
      <c r="B305" s="190"/>
      <c r="C305" s="172"/>
      <c r="D305" s="172"/>
      <c r="E305" s="274"/>
      <c r="F305" s="190"/>
    </row>
    <row r="306" spans="1:6" ht="15">
      <c r="A306" s="104"/>
      <c r="B306" s="106"/>
      <c r="C306" s="202"/>
      <c r="D306" s="202"/>
      <c r="E306" s="255"/>
      <c r="F306" s="106"/>
    </row>
    <row r="307" spans="1:6" ht="15">
      <c r="A307" s="104"/>
      <c r="B307" s="106"/>
      <c r="C307" s="202"/>
      <c r="D307" s="202"/>
      <c r="E307" s="255"/>
      <c r="F307" s="106"/>
    </row>
    <row r="308" spans="1:6" ht="15">
      <c r="A308" s="104"/>
      <c r="B308" s="106"/>
      <c r="C308" s="202"/>
      <c r="D308" s="202"/>
      <c r="E308" s="255"/>
      <c r="F308" s="106"/>
    </row>
    <row r="309" spans="1:6" ht="15">
      <c r="B309" s="106"/>
      <c r="C309" s="202"/>
      <c r="D309" s="202"/>
      <c r="E309" s="255"/>
      <c r="F309" s="106"/>
    </row>
    <row r="310" spans="1:6" ht="15">
      <c r="B310" s="106"/>
      <c r="C310" s="202"/>
      <c r="D310" s="202"/>
      <c r="E310" s="255"/>
      <c r="F310" s="106"/>
    </row>
    <row r="311" spans="1:6" ht="15">
      <c r="B311" s="106"/>
      <c r="C311" s="202"/>
      <c r="D311" s="202"/>
      <c r="E311" s="255"/>
      <c r="F311" s="106"/>
    </row>
    <row r="312" spans="1:6" ht="15">
      <c r="B312" s="106"/>
      <c r="C312" s="202"/>
      <c r="D312" s="202"/>
      <c r="E312" s="255"/>
      <c r="F312" s="106"/>
    </row>
    <row r="313" spans="1:6" ht="15">
      <c r="B313" s="106"/>
      <c r="C313" s="202"/>
      <c r="D313" s="202"/>
      <c r="E313" s="255"/>
      <c r="F313" s="106"/>
    </row>
    <row r="314" spans="1:6" ht="15">
      <c r="B314" s="106"/>
      <c r="C314" s="202"/>
      <c r="D314" s="202"/>
      <c r="E314" s="255"/>
      <c r="F314" s="106"/>
    </row>
    <row r="315" spans="1:6" ht="15">
      <c r="B315" s="106"/>
      <c r="C315" s="202"/>
      <c r="D315" s="202"/>
      <c r="E315" s="255"/>
      <c r="F315" s="106"/>
    </row>
    <row r="316" spans="1:6" ht="15">
      <c r="B316" s="106"/>
      <c r="C316" s="202"/>
      <c r="D316" s="202"/>
      <c r="E316" s="255"/>
      <c r="F316" s="106"/>
    </row>
    <row r="317" spans="1:6" ht="15">
      <c r="B317" s="106"/>
      <c r="C317" s="202"/>
      <c r="D317" s="202"/>
      <c r="E317" s="255"/>
      <c r="F317" s="106"/>
    </row>
    <row r="318" spans="1:6" ht="15">
      <c r="B318" s="106"/>
      <c r="C318" s="202"/>
      <c r="D318" s="202"/>
      <c r="E318" s="255"/>
      <c r="F318" s="106"/>
    </row>
    <row r="319" spans="1:6" ht="15">
      <c r="B319" s="106"/>
      <c r="C319" s="202"/>
      <c r="D319" s="202"/>
      <c r="E319" s="255"/>
      <c r="F319" s="106"/>
    </row>
    <row r="320" spans="1:6" ht="15">
      <c r="B320" s="106"/>
      <c r="C320" s="202"/>
      <c r="D320" s="202"/>
      <c r="E320" s="255"/>
      <c r="F320" s="106"/>
    </row>
    <row r="321" spans="2:6" ht="15">
      <c r="B321" s="106"/>
      <c r="C321" s="202"/>
      <c r="D321" s="202"/>
      <c r="E321" s="255"/>
      <c r="F321" s="106"/>
    </row>
    <row r="322" spans="2:6" ht="15">
      <c r="B322" s="106"/>
      <c r="C322" s="202"/>
      <c r="D322" s="202"/>
      <c r="E322" s="255"/>
      <c r="F322" s="106"/>
    </row>
    <row r="323" spans="2:6" ht="15">
      <c r="B323" s="106"/>
      <c r="C323" s="202"/>
      <c r="D323" s="202"/>
      <c r="E323" s="255"/>
      <c r="F323" s="106"/>
    </row>
    <row r="324" spans="2:6" ht="15">
      <c r="B324" s="106"/>
      <c r="C324" s="202"/>
      <c r="D324" s="202"/>
      <c r="E324" s="255"/>
      <c r="F324" s="106"/>
    </row>
    <row r="325" spans="2:6" ht="15">
      <c r="B325" s="106"/>
      <c r="C325" s="202"/>
      <c r="D325" s="202"/>
      <c r="E325" s="255"/>
      <c r="F325" s="106"/>
    </row>
    <row r="326" spans="2:6" ht="15">
      <c r="B326" s="106"/>
      <c r="C326" s="202"/>
      <c r="D326" s="202"/>
      <c r="E326" s="255"/>
      <c r="F326" s="106"/>
    </row>
    <row r="327" spans="2:6" ht="15">
      <c r="B327" s="106"/>
      <c r="C327" s="202"/>
      <c r="D327" s="202"/>
      <c r="E327" s="255"/>
      <c r="F327" s="106"/>
    </row>
    <row r="328" spans="2:6" ht="15">
      <c r="B328" s="106"/>
      <c r="C328" s="202"/>
      <c r="D328" s="202"/>
      <c r="E328" s="255"/>
      <c r="F328" s="106"/>
    </row>
    <row r="329" spans="2:6" ht="15">
      <c r="B329" s="106"/>
      <c r="C329" s="202"/>
      <c r="D329" s="202"/>
      <c r="E329" s="255"/>
      <c r="F329" s="106"/>
    </row>
    <row r="330" spans="2:6" ht="15">
      <c r="B330" s="106"/>
      <c r="C330" s="202"/>
      <c r="D330" s="202"/>
      <c r="E330" s="255"/>
      <c r="F330" s="106"/>
    </row>
    <row r="331" spans="2:6" ht="15">
      <c r="B331" s="106"/>
      <c r="C331" s="202"/>
      <c r="D331" s="202"/>
      <c r="E331" s="255"/>
      <c r="F331" s="106"/>
    </row>
    <row r="332" spans="2:6" ht="15">
      <c r="B332" s="106"/>
      <c r="C332" s="202"/>
      <c r="D332" s="202"/>
      <c r="E332" s="255"/>
      <c r="F332" s="106"/>
    </row>
    <row r="333" spans="2:6" ht="15">
      <c r="B333" s="106"/>
      <c r="C333" s="202"/>
      <c r="D333" s="202"/>
      <c r="E333" s="255"/>
      <c r="F333" s="106"/>
    </row>
    <row r="334" spans="2:6" ht="15">
      <c r="B334" s="106"/>
      <c r="C334" s="202"/>
      <c r="D334" s="202"/>
      <c r="E334" s="255"/>
      <c r="F334" s="106"/>
    </row>
    <row r="335" spans="2:6" ht="15">
      <c r="B335" s="106"/>
      <c r="C335" s="202"/>
      <c r="D335" s="202"/>
      <c r="E335" s="255"/>
      <c r="F335" s="106"/>
    </row>
    <row r="336" spans="2:6" ht="15">
      <c r="B336" s="106"/>
      <c r="C336" s="202"/>
      <c r="D336" s="202"/>
      <c r="E336" s="255"/>
      <c r="F336" s="106"/>
    </row>
    <row r="337" spans="2:6" ht="15">
      <c r="B337" s="106"/>
      <c r="C337" s="202"/>
      <c r="D337" s="202"/>
      <c r="E337" s="255"/>
      <c r="F337" s="106"/>
    </row>
    <row r="338" spans="2:6" ht="15">
      <c r="B338" s="106"/>
      <c r="C338" s="202"/>
      <c r="D338" s="202"/>
      <c r="E338" s="255"/>
      <c r="F338" s="106"/>
    </row>
    <row r="339" spans="2:6" ht="15">
      <c r="B339" s="106"/>
      <c r="C339" s="202"/>
      <c r="D339" s="202"/>
      <c r="E339" s="255"/>
      <c r="F339" s="106"/>
    </row>
    <row r="340" spans="2:6" ht="15">
      <c r="B340" s="106"/>
      <c r="C340" s="202"/>
      <c r="D340" s="202"/>
      <c r="E340" s="255"/>
      <c r="F340" s="106"/>
    </row>
    <row r="341" spans="2:6" ht="15">
      <c r="B341" s="106"/>
      <c r="C341" s="202"/>
      <c r="D341" s="202"/>
      <c r="E341" s="255"/>
      <c r="F341" s="106"/>
    </row>
    <row r="342" spans="2:6" ht="15">
      <c r="B342" s="106"/>
      <c r="C342" s="202"/>
      <c r="D342" s="202"/>
      <c r="E342" s="255"/>
      <c r="F342" s="106"/>
    </row>
    <row r="343" spans="2:6" ht="15">
      <c r="B343" s="106"/>
      <c r="C343" s="202"/>
      <c r="D343" s="202"/>
      <c r="E343" s="255"/>
      <c r="F343" s="106"/>
    </row>
    <row r="344" spans="2:6" ht="15">
      <c r="B344" s="106"/>
      <c r="C344" s="202"/>
      <c r="D344" s="202"/>
      <c r="E344" s="255"/>
      <c r="F344" s="106"/>
    </row>
    <row r="345" spans="2:6" ht="15">
      <c r="B345" s="106"/>
      <c r="C345" s="202"/>
      <c r="D345" s="202"/>
      <c r="E345" s="255"/>
      <c r="F345" s="106"/>
    </row>
    <row r="346" spans="2:6" ht="15">
      <c r="B346" s="106"/>
      <c r="C346" s="202"/>
      <c r="D346" s="202"/>
      <c r="E346" s="255"/>
      <c r="F346" s="106"/>
    </row>
    <row r="347" spans="2:6" ht="15">
      <c r="B347" s="106"/>
      <c r="C347" s="202"/>
      <c r="D347" s="202"/>
      <c r="E347" s="255"/>
      <c r="F347" s="106"/>
    </row>
    <row r="348" spans="2:6" ht="15">
      <c r="B348" s="106"/>
      <c r="C348" s="202"/>
      <c r="D348" s="202"/>
      <c r="E348" s="255"/>
      <c r="F348" s="106"/>
    </row>
    <row r="349" spans="2:6" ht="15">
      <c r="B349" s="106"/>
      <c r="C349" s="202"/>
      <c r="D349" s="202"/>
      <c r="E349" s="255"/>
      <c r="F349" s="106"/>
    </row>
    <row r="350" spans="2:6" ht="15">
      <c r="B350" s="106"/>
      <c r="C350" s="202"/>
      <c r="D350" s="202"/>
      <c r="E350" s="255"/>
      <c r="F350" s="106"/>
    </row>
    <row r="351" spans="2:6" ht="15">
      <c r="B351" s="106"/>
      <c r="C351" s="202"/>
      <c r="D351" s="202"/>
      <c r="E351" s="255"/>
      <c r="F351" s="106"/>
    </row>
    <row r="352" spans="2:6" ht="15">
      <c r="B352" s="106"/>
      <c r="C352" s="202"/>
      <c r="D352" s="202"/>
      <c r="E352" s="255"/>
      <c r="F352" s="106"/>
    </row>
    <row r="353" spans="2:6" ht="15">
      <c r="B353" s="106"/>
      <c r="C353" s="202"/>
      <c r="D353" s="202"/>
      <c r="E353" s="255"/>
      <c r="F353" s="106"/>
    </row>
    <row r="354" spans="2:6" ht="15">
      <c r="B354" s="106"/>
      <c r="C354" s="202"/>
      <c r="D354" s="202"/>
      <c r="E354" s="255"/>
      <c r="F354" s="106"/>
    </row>
    <row r="355" spans="2:6" ht="15">
      <c r="B355" s="106"/>
      <c r="C355" s="202"/>
      <c r="D355" s="202"/>
      <c r="E355" s="255"/>
      <c r="F355" s="106"/>
    </row>
    <row r="356" spans="2:6" ht="15">
      <c r="B356" s="106"/>
      <c r="C356" s="202"/>
      <c r="D356" s="202"/>
      <c r="E356" s="255"/>
      <c r="F356" s="106"/>
    </row>
    <row r="357" spans="2:6" ht="15">
      <c r="B357" s="106"/>
      <c r="C357" s="202"/>
      <c r="D357" s="202"/>
      <c r="E357" s="255"/>
      <c r="F357" s="106"/>
    </row>
    <row r="358" spans="2:6" ht="15">
      <c r="B358" s="106"/>
      <c r="C358" s="202"/>
      <c r="D358" s="202"/>
      <c r="E358" s="255"/>
      <c r="F358" s="106"/>
    </row>
    <row r="359" spans="2:6" ht="15">
      <c r="B359" s="106"/>
      <c r="C359" s="202"/>
      <c r="D359" s="202"/>
      <c r="E359" s="255"/>
      <c r="F359" s="106"/>
    </row>
    <row r="360" spans="2:6" ht="15">
      <c r="B360" s="106"/>
      <c r="C360" s="202"/>
      <c r="D360" s="202"/>
      <c r="E360" s="255"/>
      <c r="F360" s="106"/>
    </row>
    <row r="361" spans="2:6" ht="15">
      <c r="B361" s="106"/>
      <c r="C361" s="202"/>
      <c r="D361" s="202"/>
      <c r="E361" s="255"/>
      <c r="F361" s="106"/>
    </row>
    <row r="362" spans="2:6" ht="15">
      <c r="B362" s="106"/>
      <c r="C362" s="202"/>
      <c r="D362" s="202"/>
      <c r="E362" s="255"/>
      <c r="F362" s="106"/>
    </row>
    <row r="363" spans="2:6" ht="15">
      <c r="B363" s="106"/>
      <c r="C363" s="202"/>
      <c r="D363" s="202"/>
      <c r="E363" s="255"/>
      <c r="F363" s="106"/>
    </row>
    <row r="364" spans="2:6" ht="15">
      <c r="B364" s="106"/>
      <c r="C364" s="202"/>
      <c r="D364" s="202"/>
      <c r="E364" s="255"/>
      <c r="F364" s="106"/>
    </row>
    <row r="365" spans="2:6" ht="15">
      <c r="B365" s="106"/>
      <c r="C365" s="202"/>
      <c r="D365" s="202"/>
      <c r="E365" s="255"/>
      <c r="F365" s="106"/>
    </row>
    <row r="366" spans="2:6" ht="15">
      <c r="B366" s="106"/>
      <c r="C366" s="202"/>
      <c r="D366" s="202"/>
      <c r="E366" s="255"/>
      <c r="F366" s="106"/>
    </row>
    <row r="367" spans="2:6" ht="15">
      <c r="B367" s="106"/>
      <c r="C367" s="202"/>
      <c r="D367" s="202"/>
      <c r="E367" s="255"/>
      <c r="F367" s="106"/>
    </row>
    <row r="368" spans="2:6" ht="15">
      <c r="B368" s="106"/>
      <c r="C368" s="202"/>
      <c r="D368" s="202"/>
      <c r="E368" s="255"/>
      <c r="F368" s="106"/>
    </row>
    <row r="369" spans="2:6" ht="15">
      <c r="B369" s="106"/>
      <c r="C369" s="202"/>
      <c r="D369" s="202"/>
      <c r="E369" s="255"/>
      <c r="F369" s="106"/>
    </row>
    <row r="370" spans="2:6" ht="15">
      <c r="B370" s="106"/>
      <c r="C370" s="202"/>
      <c r="D370" s="202"/>
      <c r="E370" s="255"/>
      <c r="F370" s="106"/>
    </row>
    <row r="371" spans="2:6" ht="15">
      <c r="B371" s="106"/>
      <c r="C371" s="202"/>
      <c r="D371" s="202"/>
      <c r="E371" s="255"/>
      <c r="F371" s="106"/>
    </row>
    <row r="372" spans="2:6" ht="15">
      <c r="B372" s="106"/>
      <c r="C372" s="202"/>
      <c r="D372" s="202"/>
      <c r="E372" s="255"/>
      <c r="F372" s="106"/>
    </row>
    <row r="373" spans="2:6" ht="15">
      <c r="B373" s="106"/>
      <c r="C373" s="202"/>
      <c r="D373" s="202"/>
      <c r="E373" s="255"/>
      <c r="F373" s="106"/>
    </row>
    <row r="374" spans="2:6" ht="15">
      <c r="B374" s="106"/>
      <c r="C374" s="202"/>
      <c r="D374" s="202"/>
      <c r="E374" s="255"/>
      <c r="F374" s="106"/>
    </row>
    <row r="375" spans="2:6" ht="15">
      <c r="B375" s="106"/>
      <c r="C375" s="202"/>
      <c r="D375" s="202"/>
      <c r="E375" s="255"/>
      <c r="F375" s="106"/>
    </row>
    <row r="376" spans="2:6" ht="15">
      <c r="B376" s="106"/>
      <c r="C376" s="202"/>
      <c r="D376" s="202"/>
      <c r="E376" s="255"/>
      <c r="F376" s="106"/>
    </row>
    <row r="377" spans="2:6" ht="15">
      <c r="B377" s="106"/>
      <c r="C377" s="202"/>
      <c r="D377" s="202"/>
      <c r="E377" s="255"/>
      <c r="F377" s="106"/>
    </row>
    <row r="378" spans="2:6" ht="15">
      <c r="B378" s="106"/>
      <c r="C378" s="202"/>
      <c r="D378" s="202"/>
      <c r="E378" s="255"/>
      <c r="F378" s="106"/>
    </row>
    <row r="379" spans="2:6" ht="15">
      <c r="B379" s="106"/>
      <c r="C379" s="202"/>
      <c r="D379" s="202"/>
      <c r="E379" s="255"/>
      <c r="F379" s="106"/>
    </row>
    <row r="380" spans="2:6" ht="15">
      <c r="B380" s="106"/>
      <c r="C380" s="202"/>
      <c r="D380" s="202"/>
      <c r="E380" s="255"/>
      <c r="F380" s="106"/>
    </row>
    <row r="381" spans="2:6" ht="15">
      <c r="B381" s="106"/>
      <c r="C381" s="202"/>
      <c r="D381" s="202"/>
      <c r="E381" s="255"/>
      <c r="F381" s="106"/>
    </row>
    <row r="382" spans="2:6" ht="15">
      <c r="B382" s="106"/>
      <c r="C382" s="202"/>
      <c r="D382" s="202"/>
      <c r="E382" s="255"/>
      <c r="F382" s="106"/>
    </row>
    <row r="383" spans="2:6" ht="15">
      <c r="B383" s="106"/>
      <c r="C383" s="202"/>
      <c r="D383" s="202"/>
      <c r="E383" s="255"/>
      <c r="F383" s="106"/>
    </row>
    <row r="384" spans="2:6" ht="15">
      <c r="B384" s="106"/>
      <c r="C384" s="202"/>
      <c r="D384" s="202"/>
      <c r="E384" s="255"/>
      <c r="F384" s="106"/>
    </row>
    <row r="385" spans="2:6" ht="15">
      <c r="B385" s="106"/>
      <c r="C385" s="202"/>
      <c r="D385" s="202"/>
      <c r="E385" s="255"/>
      <c r="F385" s="106"/>
    </row>
    <row r="386" spans="2:6" ht="15">
      <c r="B386" s="106"/>
      <c r="C386" s="202"/>
      <c r="D386" s="202"/>
      <c r="E386" s="255"/>
      <c r="F386" s="106"/>
    </row>
    <row r="387" spans="2:6" ht="15">
      <c r="B387" s="106"/>
      <c r="C387" s="202"/>
      <c r="D387" s="202"/>
      <c r="E387" s="255"/>
      <c r="F387" s="106"/>
    </row>
    <row r="388" spans="2:6" ht="15">
      <c r="B388" s="106"/>
      <c r="C388" s="202"/>
      <c r="D388" s="202"/>
      <c r="E388" s="255"/>
      <c r="F388" s="106"/>
    </row>
    <row r="389" spans="2:6" ht="15">
      <c r="B389" s="106"/>
      <c r="C389" s="202"/>
      <c r="D389" s="202"/>
      <c r="E389" s="255"/>
      <c r="F389" s="106"/>
    </row>
    <row r="390" spans="2:6" ht="15">
      <c r="B390" s="106"/>
      <c r="C390" s="202"/>
      <c r="D390" s="202"/>
      <c r="E390" s="255"/>
      <c r="F390" s="106"/>
    </row>
    <row r="391" spans="2:6" ht="15">
      <c r="B391" s="106"/>
      <c r="C391" s="202"/>
      <c r="D391" s="202"/>
      <c r="E391" s="255"/>
      <c r="F391" s="106"/>
    </row>
    <row r="392" spans="2:6" ht="15">
      <c r="B392" s="106"/>
      <c r="C392" s="202"/>
      <c r="D392" s="202"/>
      <c r="E392" s="255"/>
      <c r="F392" s="106"/>
    </row>
    <row r="393" spans="2:6" ht="15">
      <c r="B393" s="106"/>
      <c r="C393" s="202"/>
      <c r="D393" s="202"/>
      <c r="E393" s="255"/>
      <c r="F393" s="106"/>
    </row>
    <row r="394" spans="2:6" ht="15">
      <c r="B394" s="106"/>
      <c r="C394" s="202"/>
      <c r="D394" s="202"/>
      <c r="E394" s="255"/>
      <c r="F394" s="106"/>
    </row>
    <row r="395" spans="2:6" ht="15">
      <c r="B395" s="106"/>
      <c r="C395" s="202"/>
      <c r="D395" s="202"/>
      <c r="E395" s="255"/>
      <c r="F395" s="106"/>
    </row>
    <row r="396" spans="2:6" ht="15">
      <c r="B396" s="106"/>
      <c r="C396" s="202"/>
      <c r="D396" s="202"/>
      <c r="E396" s="255"/>
      <c r="F396" s="106"/>
    </row>
    <row r="397" spans="2:6" ht="15">
      <c r="B397" s="106"/>
      <c r="C397" s="202"/>
      <c r="D397" s="202"/>
      <c r="E397" s="255"/>
      <c r="F397" s="106"/>
    </row>
    <row r="398" spans="2:6" ht="15">
      <c r="B398" s="106"/>
      <c r="C398" s="202"/>
      <c r="D398" s="202"/>
      <c r="E398" s="255"/>
      <c r="F398" s="106"/>
    </row>
    <row r="399" spans="2:6" ht="15">
      <c r="B399" s="106"/>
      <c r="C399" s="202"/>
      <c r="D399" s="202"/>
      <c r="E399" s="255"/>
      <c r="F399" s="106"/>
    </row>
    <row r="400" spans="2:6" ht="15">
      <c r="B400" s="106"/>
      <c r="C400" s="202"/>
      <c r="D400" s="202"/>
      <c r="E400" s="255"/>
      <c r="F400" s="106"/>
    </row>
    <row r="401" spans="2:6" ht="15">
      <c r="B401" s="106"/>
      <c r="C401" s="202"/>
      <c r="D401" s="202"/>
      <c r="E401" s="255"/>
      <c r="F401" s="106"/>
    </row>
    <row r="402" spans="2:6" ht="15">
      <c r="B402" s="106"/>
      <c r="C402" s="202"/>
      <c r="D402" s="202"/>
      <c r="E402" s="255"/>
      <c r="F402" s="106"/>
    </row>
    <row r="403" spans="2:6" ht="15">
      <c r="B403" s="106"/>
      <c r="C403" s="202"/>
      <c r="D403" s="202"/>
      <c r="E403" s="255"/>
      <c r="F403" s="106"/>
    </row>
    <row r="404" spans="2:6" ht="15">
      <c r="B404" s="106"/>
      <c r="C404" s="202"/>
      <c r="D404" s="202"/>
      <c r="E404" s="255"/>
      <c r="F404" s="106"/>
    </row>
    <row r="405" spans="2:6" ht="15">
      <c r="B405" s="106"/>
      <c r="C405" s="202"/>
      <c r="D405" s="202"/>
      <c r="E405" s="255"/>
      <c r="F405" s="106"/>
    </row>
    <row r="406" spans="2:6" ht="15">
      <c r="B406" s="106"/>
      <c r="C406" s="202"/>
      <c r="D406" s="202"/>
      <c r="E406" s="255"/>
      <c r="F406" s="106"/>
    </row>
    <row r="407" spans="2:6" ht="15">
      <c r="B407" s="106"/>
      <c r="C407" s="202"/>
      <c r="D407" s="202"/>
      <c r="E407" s="255"/>
      <c r="F407" s="106"/>
    </row>
    <row r="408" spans="2:6" ht="15">
      <c r="B408" s="106"/>
      <c r="C408" s="202"/>
      <c r="D408" s="202"/>
      <c r="E408" s="255"/>
      <c r="F408" s="106"/>
    </row>
    <row r="409" spans="2:6" ht="15">
      <c r="B409" s="106"/>
      <c r="C409" s="202"/>
      <c r="D409" s="202"/>
      <c r="E409" s="255"/>
      <c r="F409" s="106"/>
    </row>
    <row r="410" spans="2:6" ht="15">
      <c r="B410" s="106"/>
      <c r="C410" s="202"/>
      <c r="D410" s="202"/>
      <c r="E410" s="255"/>
      <c r="F410" s="106"/>
    </row>
    <row r="411" spans="2:6" ht="15">
      <c r="B411" s="106"/>
      <c r="C411" s="202"/>
      <c r="D411" s="202"/>
      <c r="E411" s="255"/>
      <c r="F411" s="106"/>
    </row>
    <row r="412" spans="2:6" ht="15">
      <c r="B412" s="106"/>
      <c r="C412" s="202"/>
      <c r="D412" s="202"/>
      <c r="E412" s="255"/>
      <c r="F412" s="106"/>
    </row>
    <row r="413" spans="2:6" ht="15">
      <c r="B413" s="106"/>
      <c r="C413" s="202"/>
      <c r="D413" s="202"/>
      <c r="E413" s="255"/>
      <c r="F413" s="106"/>
    </row>
    <row r="414" spans="2:6" ht="15">
      <c r="B414" s="106"/>
      <c r="C414" s="202"/>
      <c r="D414" s="202"/>
      <c r="E414" s="255"/>
      <c r="F414" s="106"/>
    </row>
    <row r="415" spans="2:6" ht="15">
      <c r="B415" s="106"/>
      <c r="C415" s="202"/>
      <c r="D415" s="202"/>
      <c r="E415" s="255"/>
      <c r="F415" s="106"/>
    </row>
    <row r="416" spans="2:6" ht="15">
      <c r="B416" s="106"/>
      <c r="C416" s="202"/>
      <c r="D416" s="202"/>
      <c r="E416" s="255"/>
      <c r="F416" s="106"/>
    </row>
    <row r="417" spans="2:6" ht="15">
      <c r="B417" s="106"/>
      <c r="C417" s="202"/>
      <c r="D417" s="202"/>
      <c r="E417" s="255"/>
      <c r="F417" s="106"/>
    </row>
    <row r="418" spans="2:6" ht="15">
      <c r="B418" s="106"/>
      <c r="C418" s="202"/>
      <c r="D418" s="202"/>
      <c r="E418" s="255"/>
      <c r="F418" s="106"/>
    </row>
    <row r="419" spans="2:6" ht="15">
      <c r="B419" s="106"/>
      <c r="C419" s="202"/>
      <c r="D419" s="202"/>
      <c r="E419" s="255"/>
      <c r="F419" s="106"/>
    </row>
    <row r="420" spans="2:6" ht="15">
      <c r="B420" s="106"/>
      <c r="C420" s="202"/>
      <c r="D420" s="202"/>
      <c r="E420" s="255"/>
      <c r="F420" s="106"/>
    </row>
    <row r="421" spans="2:6" ht="15">
      <c r="B421" s="106"/>
      <c r="C421" s="202"/>
      <c r="D421" s="202"/>
      <c r="E421" s="255"/>
      <c r="F421" s="106"/>
    </row>
    <row r="422" spans="2:6" ht="15">
      <c r="B422" s="106"/>
      <c r="C422" s="202"/>
      <c r="D422" s="202"/>
      <c r="E422" s="255"/>
      <c r="F422" s="106"/>
    </row>
    <row r="423" spans="2:6" ht="15">
      <c r="B423" s="106"/>
      <c r="C423" s="202"/>
      <c r="D423" s="202"/>
      <c r="E423" s="255"/>
      <c r="F423" s="106"/>
    </row>
    <row r="424" spans="2:6" ht="15">
      <c r="B424" s="106"/>
      <c r="C424" s="202"/>
      <c r="D424" s="202"/>
      <c r="E424" s="255"/>
      <c r="F424" s="106"/>
    </row>
    <row r="425" spans="2:6" ht="15">
      <c r="B425" s="106"/>
      <c r="C425" s="202"/>
      <c r="D425" s="202"/>
      <c r="E425" s="255"/>
      <c r="F425" s="106"/>
    </row>
    <row r="426" spans="2:6" ht="15">
      <c r="B426" s="106"/>
      <c r="C426" s="202"/>
      <c r="D426" s="202"/>
      <c r="E426" s="255"/>
      <c r="F426" s="106"/>
    </row>
    <row r="427" spans="2:6" ht="15">
      <c r="B427" s="106"/>
      <c r="C427" s="202"/>
      <c r="D427" s="202"/>
      <c r="E427" s="255"/>
      <c r="F427" s="106"/>
    </row>
    <row r="428" spans="2:6" ht="15">
      <c r="B428" s="106"/>
      <c r="C428" s="202"/>
      <c r="D428" s="202"/>
      <c r="E428" s="255"/>
      <c r="F428" s="106"/>
    </row>
    <row r="429" spans="2:6" ht="15">
      <c r="B429" s="106"/>
      <c r="C429" s="202"/>
      <c r="D429" s="202"/>
      <c r="E429" s="255"/>
      <c r="F429" s="106"/>
    </row>
    <row r="430" spans="2:6" ht="15">
      <c r="B430" s="106"/>
      <c r="C430" s="202"/>
      <c r="D430" s="202"/>
      <c r="E430" s="255"/>
      <c r="F430" s="106"/>
    </row>
    <row r="431" spans="2:6" ht="15">
      <c r="B431" s="106"/>
      <c r="C431" s="202"/>
      <c r="D431" s="202"/>
      <c r="E431" s="255"/>
      <c r="F431" s="106"/>
    </row>
    <row r="432" spans="2:6" ht="15">
      <c r="B432" s="106"/>
      <c r="C432" s="202"/>
      <c r="D432" s="202"/>
      <c r="E432" s="255"/>
      <c r="F432" s="106"/>
    </row>
    <row r="433" spans="2:6" ht="15">
      <c r="B433" s="106"/>
      <c r="C433" s="202"/>
      <c r="D433" s="202"/>
      <c r="E433" s="255"/>
      <c r="F433" s="106"/>
    </row>
    <row r="434" spans="2:6" ht="15">
      <c r="B434" s="106"/>
      <c r="C434" s="202"/>
      <c r="D434" s="202"/>
      <c r="E434" s="255"/>
      <c r="F434" s="106"/>
    </row>
    <row r="435" spans="2:6" ht="15">
      <c r="B435" s="106"/>
      <c r="C435" s="202"/>
      <c r="D435" s="202"/>
      <c r="E435" s="255"/>
      <c r="F435" s="106"/>
    </row>
    <row r="436" spans="2:6" ht="15">
      <c r="B436" s="106"/>
      <c r="C436" s="202"/>
      <c r="D436" s="202"/>
      <c r="E436" s="255"/>
      <c r="F436" s="106"/>
    </row>
    <row r="437" spans="2:6" ht="15">
      <c r="B437" s="106"/>
      <c r="C437" s="202"/>
      <c r="D437" s="202"/>
      <c r="E437" s="255"/>
      <c r="F437" s="106"/>
    </row>
    <row r="438" spans="2:6" ht="15">
      <c r="B438" s="106"/>
      <c r="C438" s="202"/>
      <c r="D438" s="202"/>
      <c r="E438" s="255"/>
      <c r="F438" s="106"/>
    </row>
    <row r="439" spans="2:6" ht="15">
      <c r="B439" s="106"/>
      <c r="C439" s="202"/>
      <c r="D439" s="202"/>
      <c r="E439" s="255"/>
      <c r="F439" s="106"/>
    </row>
    <row r="440" spans="2:6" ht="15">
      <c r="B440" s="106"/>
      <c r="C440" s="202"/>
      <c r="D440" s="202"/>
      <c r="E440" s="255"/>
      <c r="F440" s="106"/>
    </row>
    <row r="441" spans="2:6" ht="15">
      <c r="B441" s="106"/>
      <c r="C441" s="202"/>
      <c r="D441" s="202"/>
      <c r="E441" s="255"/>
      <c r="F441" s="106"/>
    </row>
    <row r="442" spans="2:6" ht="15">
      <c r="B442" s="106"/>
      <c r="C442" s="202"/>
      <c r="D442" s="202"/>
      <c r="E442" s="255"/>
      <c r="F442" s="106"/>
    </row>
    <row r="443" spans="2:6" ht="15">
      <c r="B443" s="106"/>
      <c r="C443" s="202"/>
      <c r="D443" s="202"/>
      <c r="E443" s="255"/>
      <c r="F443" s="106"/>
    </row>
    <row r="444" spans="2:6" ht="15">
      <c r="B444" s="106"/>
      <c r="C444" s="202"/>
      <c r="D444" s="202"/>
      <c r="E444" s="255"/>
      <c r="F444" s="106"/>
    </row>
    <row r="445" spans="2:6" ht="15">
      <c r="B445" s="106"/>
      <c r="C445" s="202"/>
      <c r="D445" s="202"/>
      <c r="E445" s="255"/>
      <c r="F445" s="106"/>
    </row>
    <row r="446" spans="2:6" ht="15">
      <c r="B446" s="106"/>
      <c r="C446" s="202"/>
      <c r="D446" s="202"/>
      <c r="E446" s="255"/>
      <c r="F446" s="106"/>
    </row>
    <row r="447" spans="2:6" ht="15">
      <c r="B447" s="106"/>
      <c r="C447" s="202"/>
      <c r="D447" s="202"/>
      <c r="E447" s="255"/>
      <c r="F447" s="106"/>
    </row>
    <row r="448" spans="2:6" ht="15">
      <c r="B448" s="106"/>
      <c r="C448" s="202"/>
      <c r="D448" s="202"/>
      <c r="E448" s="255"/>
      <c r="F448" s="106"/>
    </row>
    <row r="449" spans="2:6" ht="15">
      <c r="B449" s="106"/>
      <c r="C449" s="202"/>
      <c r="D449" s="202"/>
      <c r="E449" s="255"/>
      <c r="F449" s="106"/>
    </row>
    <row r="450" spans="2:6" ht="15">
      <c r="B450" s="106"/>
      <c r="C450" s="202"/>
      <c r="D450" s="202"/>
      <c r="E450" s="255"/>
      <c r="F450" s="106"/>
    </row>
    <row r="451" spans="2:6" ht="15">
      <c r="B451" s="106"/>
      <c r="C451" s="202"/>
      <c r="D451" s="202"/>
      <c r="E451" s="255"/>
      <c r="F451" s="106"/>
    </row>
    <row r="452" spans="2:6" ht="15">
      <c r="B452" s="106"/>
      <c r="C452" s="202"/>
      <c r="D452" s="202"/>
      <c r="E452" s="255"/>
      <c r="F452" s="106"/>
    </row>
    <row r="453" spans="2:6" ht="15">
      <c r="B453" s="106"/>
      <c r="C453" s="202"/>
      <c r="D453" s="202"/>
      <c r="E453" s="255"/>
      <c r="F453" s="106"/>
    </row>
    <row r="454" spans="2:6" ht="15">
      <c r="B454" s="106"/>
      <c r="C454" s="202"/>
      <c r="D454" s="202"/>
      <c r="E454" s="255"/>
      <c r="F454" s="106"/>
    </row>
    <row r="455" spans="2:6" ht="15">
      <c r="B455" s="106"/>
      <c r="C455" s="202"/>
      <c r="D455" s="202"/>
      <c r="E455" s="255"/>
      <c r="F455" s="106"/>
    </row>
    <row r="456" spans="2:6" ht="15">
      <c r="B456" s="106"/>
      <c r="C456" s="202"/>
      <c r="D456" s="202"/>
      <c r="E456" s="255"/>
      <c r="F456" s="106"/>
    </row>
    <row r="457" spans="2:6" ht="15">
      <c r="B457" s="106"/>
      <c r="C457" s="202"/>
      <c r="D457" s="202"/>
      <c r="E457" s="255"/>
      <c r="F457" s="106"/>
    </row>
    <row r="458" spans="2:6" ht="15">
      <c r="B458" s="106"/>
      <c r="C458" s="202"/>
      <c r="D458" s="202"/>
      <c r="E458" s="255"/>
      <c r="F458" s="106"/>
    </row>
    <row r="459" spans="2:6" ht="15">
      <c r="B459" s="106"/>
      <c r="C459" s="202"/>
      <c r="D459" s="202"/>
      <c r="E459" s="255"/>
      <c r="F459" s="106"/>
    </row>
    <row r="460" spans="2:6" ht="15">
      <c r="B460" s="106"/>
      <c r="C460" s="202"/>
      <c r="D460" s="202"/>
      <c r="E460" s="255"/>
      <c r="F460" s="106"/>
    </row>
    <row r="461" spans="2:6" ht="15">
      <c r="B461" s="106"/>
      <c r="C461" s="202"/>
      <c r="D461" s="202"/>
      <c r="E461" s="255"/>
      <c r="F461" s="106"/>
    </row>
    <row r="462" spans="2:6" ht="15">
      <c r="B462" s="106"/>
      <c r="C462" s="202"/>
      <c r="D462" s="202"/>
      <c r="E462" s="255"/>
      <c r="F462" s="106"/>
    </row>
    <row r="463" spans="2:6" ht="15">
      <c r="B463" s="106"/>
      <c r="C463" s="202"/>
      <c r="D463" s="202"/>
      <c r="E463" s="255"/>
      <c r="F463" s="106"/>
    </row>
    <row r="464" spans="2:6" ht="15">
      <c r="B464" s="106"/>
      <c r="C464" s="202"/>
      <c r="D464" s="202"/>
      <c r="E464" s="255"/>
      <c r="F464" s="106"/>
    </row>
    <row r="465" spans="2:6" ht="15">
      <c r="B465" s="106"/>
      <c r="C465" s="202"/>
      <c r="D465" s="202"/>
      <c r="E465" s="255"/>
      <c r="F465" s="106"/>
    </row>
    <row r="466" spans="2:6" ht="15">
      <c r="B466" s="106"/>
      <c r="C466" s="202"/>
      <c r="D466" s="202"/>
      <c r="E466" s="255"/>
      <c r="F466" s="106"/>
    </row>
    <row r="467" spans="2:6" ht="15">
      <c r="B467" s="106"/>
      <c r="C467" s="202"/>
      <c r="D467" s="202"/>
      <c r="E467" s="255"/>
      <c r="F467" s="106"/>
    </row>
    <row r="468" spans="2:6" ht="15">
      <c r="B468" s="106"/>
      <c r="C468" s="202"/>
      <c r="D468" s="202"/>
      <c r="E468" s="255"/>
      <c r="F468" s="106"/>
    </row>
    <row r="469" spans="2:6" ht="15">
      <c r="B469" s="106"/>
      <c r="C469" s="202"/>
      <c r="D469" s="202"/>
      <c r="E469" s="255"/>
      <c r="F469" s="106"/>
    </row>
    <row r="470" spans="2:6" ht="15">
      <c r="B470" s="106"/>
      <c r="C470" s="202"/>
      <c r="D470" s="202"/>
      <c r="E470" s="255"/>
      <c r="F470" s="106"/>
    </row>
    <row r="471" spans="2:6" ht="15">
      <c r="B471" s="106"/>
      <c r="C471" s="202"/>
      <c r="D471" s="202"/>
      <c r="E471" s="255"/>
      <c r="F471" s="106"/>
    </row>
    <row r="472" spans="2:6" ht="15">
      <c r="B472" s="106"/>
      <c r="C472" s="202"/>
      <c r="D472" s="202"/>
      <c r="E472" s="255"/>
      <c r="F472" s="106"/>
    </row>
    <row r="473" spans="2:6" ht="15">
      <c r="B473" s="106"/>
      <c r="C473" s="202"/>
      <c r="D473" s="202"/>
      <c r="E473" s="255"/>
      <c r="F473" s="106"/>
    </row>
    <row r="474" spans="2:6" ht="15">
      <c r="B474" s="106"/>
      <c r="C474" s="202"/>
      <c r="D474" s="202"/>
      <c r="E474" s="255"/>
      <c r="F474" s="106"/>
    </row>
    <row r="475" spans="2:6" ht="15">
      <c r="B475" s="106"/>
      <c r="C475" s="202"/>
      <c r="D475" s="202"/>
      <c r="E475" s="255"/>
      <c r="F475" s="106"/>
    </row>
    <row r="476" spans="2:6" ht="15">
      <c r="B476" s="106"/>
      <c r="C476" s="202"/>
      <c r="D476" s="202"/>
      <c r="E476" s="255"/>
      <c r="F476" s="106"/>
    </row>
    <row r="477" spans="2:6" ht="15">
      <c r="B477" s="106"/>
      <c r="C477" s="202"/>
      <c r="D477" s="202"/>
      <c r="E477" s="255"/>
      <c r="F477" s="106"/>
    </row>
    <row r="478" spans="2:6" ht="15">
      <c r="B478" s="106"/>
      <c r="C478" s="202"/>
      <c r="D478" s="202"/>
      <c r="E478" s="255"/>
      <c r="F478" s="106"/>
    </row>
    <row r="479" spans="2:6" ht="15">
      <c r="B479" s="106"/>
      <c r="C479" s="202"/>
      <c r="D479" s="202"/>
      <c r="E479" s="255"/>
      <c r="F479" s="106"/>
    </row>
    <row r="480" spans="2:6" ht="15">
      <c r="B480" s="106"/>
      <c r="C480" s="202"/>
      <c r="D480" s="202"/>
      <c r="E480" s="255"/>
      <c r="F480" s="106"/>
    </row>
    <row r="481" spans="2:6" ht="15">
      <c r="B481" s="106"/>
      <c r="C481" s="202"/>
      <c r="D481" s="202"/>
      <c r="E481" s="255"/>
      <c r="F481" s="106"/>
    </row>
    <row r="482" spans="2:6" ht="15">
      <c r="B482" s="106"/>
      <c r="C482" s="202"/>
      <c r="D482" s="202"/>
      <c r="E482" s="255"/>
      <c r="F482" s="106"/>
    </row>
    <row r="483" spans="2:6" ht="15">
      <c r="B483" s="106"/>
      <c r="C483" s="202"/>
      <c r="D483" s="202"/>
      <c r="E483" s="255"/>
      <c r="F483" s="106"/>
    </row>
    <row r="484" spans="2:6" ht="15">
      <c r="B484" s="106"/>
      <c r="C484" s="202"/>
      <c r="D484" s="202"/>
      <c r="E484" s="255"/>
      <c r="F484" s="106"/>
    </row>
    <row r="485" spans="2:6" ht="15">
      <c r="B485" s="106"/>
      <c r="C485" s="202"/>
      <c r="D485" s="202"/>
      <c r="E485" s="255"/>
      <c r="F485" s="106"/>
    </row>
    <row r="486" spans="2:6" ht="15">
      <c r="B486" s="106"/>
      <c r="C486" s="202"/>
      <c r="D486" s="202"/>
      <c r="E486" s="255"/>
      <c r="F486" s="106"/>
    </row>
    <row r="487" spans="2:6" ht="15">
      <c r="B487" s="106"/>
      <c r="C487" s="202"/>
      <c r="D487" s="202"/>
      <c r="E487" s="255"/>
      <c r="F487" s="106"/>
    </row>
    <row r="488" spans="2:6" ht="15">
      <c r="B488" s="106"/>
      <c r="C488" s="202"/>
      <c r="D488" s="202"/>
      <c r="E488" s="255"/>
      <c r="F488" s="106"/>
    </row>
    <row r="489" spans="2:6" ht="15">
      <c r="B489" s="106"/>
      <c r="C489" s="202"/>
      <c r="D489" s="202"/>
      <c r="E489" s="255"/>
      <c r="F489" s="106"/>
    </row>
    <row r="490" spans="2:6" ht="15">
      <c r="B490" s="106"/>
      <c r="C490" s="202"/>
      <c r="D490" s="202"/>
      <c r="E490" s="255"/>
      <c r="F490" s="106"/>
    </row>
    <row r="491" spans="2:6" ht="15">
      <c r="B491" s="106"/>
      <c r="C491" s="202"/>
      <c r="D491" s="202"/>
      <c r="E491" s="255"/>
      <c r="F491" s="106"/>
    </row>
    <row r="492" spans="2:6" ht="15">
      <c r="B492" s="106"/>
      <c r="C492" s="202"/>
      <c r="D492" s="202"/>
      <c r="E492" s="255"/>
      <c r="F492" s="106"/>
    </row>
    <row r="493" spans="2:6" ht="15">
      <c r="B493" s="106"/>
      <c r="C493" s="202"/>
      <c r="D493" s="202"/>
      <c r="E493" s="255"/>
      <c r="F493" s="106"/>
    </row>
    <row r="494" spans="2:6" ht="15">
      <c r="B494" s="106"/>
      <c r="C494" s="202"/>
      <c r="D494" s="202"/>
      <c r="E494" s="255"/>
      <c r="F494" s="106"/>
    </row>
  </sheetData>
  <mergeCells count="235">
    <mergeCell ref="B292:D292"/>
    <mergeCell ref="B293:D293"/>
    <mergeCell ref="B294:D294"/>
    <mergeCell ref="B295:D295"/>
    <mergeCell ref="B4:B5"/>
    <mergeCell ref="B55:D56"/>
    <mergeCell ref="B35:D36"/>
    <mergeCell ref="B28:D29"/>
    <mergeCell ref="B101:D102"/>
    <mergeCell ref="B211:D212"/>
    <mergeCell ref="B281:D281"/>
    <mergeCell ref="B282:D282"/>
    <mergeCell ref="B283:D283"/>
    <mergeCell ref="B285:D285"/>
    <mergeCell ref="B286:D286"/>
    <mergeCell ref="B287:D287"/>
    <mergeCell ref="B288:D288"/>
    <mergeCell ref="B289:D289"/>
    <mergeCell ref="B290:D290"/>
    <mergeCell ref="B272:D272"/>
    <mergeCell ref="B273:D273"/>
    <mergeCell ref="B274:D274"/>
    <mergeCell ref="B275:D275"/>
    <mergeCell ref="B276:D276"/>
    <mergeCell ref="B277:D277"/>
    <mergeCell ref="B278:D278"/>
    <mergeCell ref="B279:D279"/>
    <mergeCell ref="B280:D280"/>
    <mergeCell ref="B254:D254"/>
    <mergeCell ref="B255:D255"/>
    <mergeCell ref="B256:D256"/>
    <mergeCell ref="B257:D257"/>
    <mergeCell ref="B258:D258"/>
    <mergeCell ref="B259:D259"/>
    <mergeCell ref="B265:F265"/>
    <mergeCell ref="B266:F266"/>
    <mergeCell ref="B268:D268"/>
    <mergeCell ref="B245:D245"/>
    <mergeCell ref="B246:D246"/>
    <mergeCell ref="B247:D247"/>
    <mergeCell ref="B248:D248"/>
    <mergeCell ref="B249:D249"/>
    <mergeCell ref="B250:D250"/>
    <mergeCell ref="B251:D251"/>
    <mergeCell ref="B252:D252"/>
    <mergeCell ref="B253:D253"/>
    <mergeCell ref="B235:D235"/>
    <mergeCell ref="B236:D236"/>
    <mergeCell ref="B237:D237"/>
    <mergeCell ref="B239:D239"/>
    <mergeCell ref="B240:D240"/>
    <mergeCell ref="B241:D241"/>
    <mergeCell ref="B242:D242"/>
    <mergeCell ref="B243:D243"/>
    <mergeCell ref="B244:D244"/>
    <mergeCell ref="B226:D226"/>
    <mergeCell ref="B227:D227"/>
    <mergeCell ref="B228:D228"/>
    <mergeCell ref="B229:D229"/>
    <mergeCell ref="B230:D230"/>
    <mergeCell ref="B231:D231"/>
    <mergeCell ref="B232:D232"/>
    <mergeCell ref="B233:D233"/>
    <mergeCell ref="B234:D234"/>
    <mergeCell ref="B217:D217"/>
    <mergeCell ref="B218:D218"/>
    <mergeCell ref="B219:D219"/>
    <mergeCell ref="B220:D220"/>
    <mergeCell ref="B221:D221"/>
    <mergeCell ref="B222:D222"/>
    <mergeCell ref="B223:D223"/>
    <mergeCell ref="B224:D224"/>
    <mergeCell ref="B225:D225"/>
    <mergeCell ref="B206:D206"/>
    <mergeCell ref="B208:F208"/>
    <mergeCell ref="B209:F209"/>
    <mergeCell ref="B210:D210"/>
    <mergeCell ref="E211:F211"/>
    <mergeCell ref="B213:D213"/>
    <mergeCell ref="B214:D214"/>
    <mergeCell ref="B215:D215"/>
    <mergeCell ref="B216:D216"/>
    <mergeCell ref="B194:D194"/>
    <mergeCell ref="B196:D196"/>
    <mergeCell ref="B197:D197"/>
    <mergeCell ref="B198:D198"/>
    <mergeCell ref="B199:D199"/>
    <mergeCell ref="B201:D201"/>
    <mergeCell ref="B202:D202"/>
    <mergeCell ref="B203:D203"/>
    <mergeCell ref="B205:D205"/>
    <mergeCell ref="B183:D183"/>
    <mergeCell ref="B184:D184"/>
    <mergeCell ref="B186:D186"/>
    <mergeCell ref="B188:D188"/>
    <mergeCell ref="B189:D189"/>
    <mergeCell ref="B190:D190"/>
    <mergeCell ref="B191:D191"/>
    <mergeCell ref="B192:D192"/>
    <mergeCell ref="B193:D193"/>
    <mergeCell ref="B170:D170"/>
    <mergeCell ref="B173:D173"/>
    <mergeCell ref="B174:D174"/>
    <mergeCell ref="B175:D175"/>
    <mergeCell ref="B177:D177"/>
    <mergeCell ref="B178:D178"/>
    <mergeCell ref="B180:D180"/>
    <mergeCell ref="B181:D181"/>
    <mergeCell ref="B182:D182"/>
    <mergeCell ref="B160:D160"/>
    <mergeCell ref="B161:D161"/>
    <mergeCell ref="B162:D162"/>
    <mergeCell ref="B163:D163"/>
    <mergeCell ref="B164:D164"/>
    <mergeCell ref="B165:D165"/>
    <mergeCell ref="B166:D166"/>
    <mergeCell ref="B168:F168"/>
    <mergeCell ref="B169:F169"/>
    <mergeCell ref="B150:D150"/>
    <mergeCell ref="B151:D151"/>
    <mergeCell ref="B152:D152"/>
    <mergeCell ref="B154:D154"/>
    <mergeCell ref="B155:D155"/>
    <mergeCell ref="B156:D156"/>
    <mergeCell ref="B157:D157"/>
    <mergeCell ref="B158:D158"/>
    <mergeCell ref="B159:D159"/>
    <mergeCell ref="B140:D140"/>
    <mergeCell ref="B141:D141"/>
    <mergeCell ref="B142:D142"/>
    <mergeCell ref="B143:D143"/>
    <mergeCell ref="B144:D144"/>
    <mergeCell ref="B145:D145"/>
    <mergeCell ref="B147:D147"/>
    <mergeCell ref="B148:D148"/>
    <mergeCell ref="B149:D149"/>
    <mergeCell ref="B131:D131"/>
    <mergeCell ref="B132:D132"/>
    <mergeCell ref="B133:D133"/>
    <mergeCell ref="B134:D134"/>
    <mergeCell ref="B135:D135"/>
    <mergeCell ref="B136:D136"/>
    <mergeCell ref="B137:D137"/>
    <mergeCell ref="B138:D138"/>
    <mergeCell ref="B139:D139"/>
    <mergeCell ref="B119:D119"/>
    <mergeCell ref="B120:D120"/>
    <mergeCell ref="B121:D121"/>
    <mergeCell ref="B122:D122"/>
    <mergeCell ref="B125:D125"/>
    <mergeCell ref="B126:D126"/>
    <mergeCell ref="B127:D127"/>
    <mergeCell ref="B129:D129"/>
    <mergeCell ref="B130:D130"/>
    <mergeCell ref="B106:D106"/>
    <mergeCell ref="B107:D107"/>
    <mergeCell ref="B108:D108"/>
    <mergeCell ref="B109:D109"/>
    <mergeCell ref="B112:D112"/>
    <mergeCell ref="B113:D113"/>
    <mergeCell ref="B115:D115"/>
    <mergeCell ref="B116:D116"/>
    <mergeCell ref="B118:D118"/>
    <mergeCell ref="B95:D95"/>
    <mergeCell ref="B96:D96"/>
    <mergeCell ref="B98:F98"/>
    <mergeCell ref="B99:F99"/>
    <mergeCell ref="B100:D100"/>
    <mergeCell ref="E101:F101"/>
    <mergeCell ref="B103:D103"/>
    <mergeCell ref="B104:D104"/>
    <mergeCell ref="B105:D105"/>
    <mergeCell ref="B85:D85"/>
    <mergeCell ref="B86:D86"/>
    <mergeCell ref="B87:D87"/>
    <mergeCell ref="B89:D89"/>
    <mergeCell ref="B90:D90"/>
    <mergeCell ref="B91:D91"/>
    <mergeCell ref="B92:D92"/>
    <mergeCell ref="B93:D93"/>
    <mergeCell ref="B94:D94"/>
    <mergeCell ref="B76:D76"/>
    <mergeCell ref="B77:D77"/>
    <mergeCell ref="B78:D78"/>
    <mergeCell ref="B79:D79"/>
    <mergeCell ref="B80:D80"/>
    <mergeCell ref="B81:D81"/>
    <mergeCell ref="B82:D82"/>
    <mergeCell ref="B83:D83"/>
    <mergeCell ref="B84:D84"/>
    <mergeCell ref="B65:D65"/>
    <mergeCell ref="B66:D66"/>
    <mergeCell ref="B67:D67"/>
    <mergeCell ref="B68:D68"/>
    <mergeCell ref="B69:D69"/>
    <mergeCell ref="B70:D70"/>
    <mergeCell ref="B71:D71"/>
    <mergeCell ref="B74:D74"/>
    <mergeCell ref="B75:D75"/>
    <mergeCell ref="B53:F53"/>
    <mergeCell ref="B54:D54"/>
    <mergeCell ref="E55:F55"/>
    <mergeCell ref="B57:D57"/>
    <mergeCell ref="B58:D58"/>
    <mergeCell ref="B59:D59"/>
    <mergeCell ref="B60:D60"/>
    <mergeCell ref="B62:D62"/>
    <mergeCell ref="B64:D64"/>
    <mergeCell ref="B44:D44"/>
    <mergeCell ref="B45:D45"/>
    <mergeCell ref="B46:D46"/>
    <mergeCell ref="B47:D47"/>
    <mergeCell ref="B48:D48"/>
    <mergeCell ref="B49:D49"/>
    <mergeCell ref="B50:D50"/>
    <mergeCell ref="B51:D51"/>
    <mergeCell ref="B52:F52"/>
    <mergeCell ref="B33:D33"/>
    <mergeCell ref="E35:F35"/>
    <mergeCell ref="B37:D37"/>
    <mergeCell ref="B38:D38"/>
    <mergeCell ref="B39:D39"/>
    <mergeCell ref="B40:D40"/>
    <mergeCell ref="B41:D41"/>
    <mergeCell ref="B42:D42"/>
    <mergeCell ref="B43:D43"/>
    <mergeCell ref="B1:F1"/>
    <mergeCell ref="B2:F2"/>
    <mergeCell ref="B3:D3"/>
    <mergeCell ref="C4:D4"/>
    <mergeCell ref="E4:F4"/>
    <mergeCell ref="E28:F28"/>
    <mergeCell ref="B30:D30"/>
    <mergeCell ref="B31:D31"/>
    <mergeCell ref="B32:D32"/>
  </mergeCells>
  <printOptions horizontalCentered="1"/>
  <pageMargins left="0.31388888888888899" right="0.31388888888888899" top="0.51180555555555596" bottom="0.38888888888888901" header="0.15625" footer="0.15625"/>
  <pageSetup paperSize="9" scale="76" orientation="portrait" r:id="rId1"/>
  <headerFooter alignWithMargins="0"/>
  <rowBreaks count="5" manualBreakCount="5">
    <brk id="50" max="5" man="1"/>
    <brk id="96" max="5" man="1"/>
    <brk id="166" max="5" man="1"/>
    <brk id="206" max="5" man="1"/>
    <brk id="263"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81"/>
  <sheetViews>
    <sheetView view="pageBreakPreview" topLeftCell="A46" zoomScaleNormal="100" zoomScaleSheetLayoutView="100" workbookViewId="0">
      <selection activeCell="D51" sqref="D51:D57"/>
    </sheetView>
  </sheetViews>
  <sheetFormatPr defaultColWidth="9" defaultRowHeight="15"/>
  <cols>
    <col min="1" max="1" width="7.7109375" style="81" customWidth="1"/>
    <col min="2" max="2" width="6.85546875" style="81" customWidth="1"/>
    <col min="3" max="3" width="49.140625" style="81" customWidth="1"/>
    <col min="4" max="4" width="20" style="306" customWidth="1"/>
    <col min="5" max="5" width="15.7109375" style="81" customWidth="1"/>
    <col min="6" max="6" width="10" style="81" customWidth="1"/>
    <col min="7" max="7" width="12.140625" style="81" bestFit="1" customWidth="1"/>
    <col min="8" max="8" width="12.28515625" style="81" bestFit="1" customWidth="1"/>
    <col min="9" max="9" width="9" style="81"/>
    <col min="10" max="10" width="14.28515625" style="81" bestFit="1" customWidth="1"/>
    <col min="11" max="11" width="9.5703125" style="81"/>
    <col min="12" max="16384" width="9" style="81"/>
  </cols>
  <sheetData>
    <row r="1" spans="1:8" ht="18">
      <c r="A1" s="410"/>
      <c r="B1" s="410"/>
      <c r="C1" s="410"/>
      <c r="D1" s="410"/>
      <c r="E1" s="410"/>
      <c r="G1" s="81" t="s">
        <v>239</v>
      </c>
    </row>
    <row r="3" spans="1:8" s="79" customFormat="1" ht="30.75" customHeight="1">
      <c r="A3" s="82" t="s">
        <v>240</v>
      </c>
      <c r="B3" s="83" t="s">
        <v>241</v>
      </c>
      <c r="C3" s="84" t="s">
        <v>242</v>
      </c>
      <c r="D3" s="300" t="s">
        <v>243</v>
      </c>
      <c r="E3" s="85" t="s">
        <v>244</v>
      </c>
    </row>
    <row r="4" spans="1:8" s="79" customFormat="1" ht="15" customHeight="1">
      <c r="A4" s="86"/>
      <c r="B4" s="87"/>
      <c r="C4" s="88"/>
      <c r="D4" s="301"/>
      <c r="E4" s="88"/>
    </row>
    <row r="5" spans="1:8" s="79" customFormat="1" ht="15" customHeight="1">
      <c r="A5" s="89">
        <v>4</v>
      </c>
      <c r="B5" s="89" t="s">
        <v>245</v>
      </c>
      <c r="C5" s="90" t="s">
        <v>246</v>
      </c>
      <c r="D5" s="302"/>
      <c r="E5" s="90"/>
    </row>
    <row r="6" spans="1:8" s="79" customFormat="1" ht="15" customHeight="1">
      <c r="A6" s="81"/>
      <c r="B6" s="81"/>
      <c r="C6" s="90" t="s">
        <v>247</v>
      </c>
      <c r="D6" s="302"/>
      <c r="E6" s="90"/>
    </row>
    <row r="7" spans="1:8" s="79" customFormat="1" ht="15" customHeight="1">
      <c r="A7" s="81"/>
      <c r="B7" s="81"/>
      <c r="C7" s="89" t="s">
        <v>248</v>
      </c>
      <c r="D7" s="303">
        <v>0</v>
      </c>
      <c r="E7" s="89">
        <v>0</v>
      </c>
    </row>
    <row r="8" spans="1:8" s="79" customFormat="1" ht="15" customHeight="1">
      <c r="A8" s="81"/>
      <c r="B8" s="81"/>
      <c r="C8" s="89" t="s">
        <v>249</v>
      </c>
      <c r="D8" s="303">
        <v>0</v>
      </c>
      <c r="E8" s="89">
        <v>0</v>
      </c>
    </row>
    <row r="9" spans="1:8" s="79" customFormat="1" ht="15" customHeight="1">
      <c r="A9" s="81"/>
      <c r="B9" s="81"/>
      <c r="C9" s="89" t="s">
        <v>250</v>
      </c>
      <c r="D9" s="303">
        <v>0</v>
      </c>
      <c r="E9" s="89">
        <v>0</v>
      </c>
    </row>
    <row r="10" spans="1:8" s="79" customFormat="1" ht="15" customHeight="1">
      <c r="A10" s="81"/>
      <c r="B10" s="81"/>
      <c r="C10" s="89" t="s">
        <v>251</v>
      </c>
      <c r="D10" s="303"/>
      <c r="E10" s="89">
        <v>1055170</v>
      </c>
    </row>
    <row r="11" spans="1:8" s="79" customFormat="1" ht="15" customHeight="1">
      <c r="A11" s="81"/>
      <c r="B11" s="81"/>
      <c r="C11" s="89" t="s">
        <v>252</v>
      </c>
      <c r="D11" s="303">
        <v>0</v>
      </c>
      <c r="E11" s="89">
        <v>0</v>
      </c>
    </row>
    <row r="12" spans="1:8" s="79" customFormat="1" ht="15" customHeight="1">
      <c r="A12" s="81"/>
      <c r="B12" s="81"/>
      <c r="C12" s="89" t="s">
        <v>253</v>
      </c>
      <c r="D12" s="303">
        <v>0</v>
      </c>
      <c r="E12" s="89">
        <v>0</v>
      </c>
    </row>
    <row r="13" spans="1:8" s="79" customFormat="1" ht="15" customHeight="1">
      <c r="A13" s="81"/>
      <c r="B13" s="81"/>
      <c r="C13" s="89" t="s">
        <v>24</v>
      </c>
      <c r="D13" s="302">
        <f>SUM(D7:D12)</f>
        <v>0</v>
      </c>
      <c r="E13" s="90">
        <f>SUM(E7:E12)</f>
        <v>1055170</v>
      </c>
    </row>
    <row r="14" spans="1:8" s="79" customFormat="1" ht="15" customHeight="1">
      <c r="A14" s="86"/>
      <c r="B14" s="87"/>
      <c r="C14" s="88"/>
      <c r="D14" s="301"/>
      <c r="E14" s="88"/>
    </row>
    <row r="15" spans="1:8" ht="15" customHeight="1">
      <c r="A15" s="89">
        <v>7</v>
      </c>
      <c r="B15" s="89">
        <v>1</v>
      </c>
      <c r="C15" s="90" t="s">
        <v>254</v>
      </c>
      <c r="D15" s="302"/>
      <c r="E15" s="90"/>
    </row>
    <row r="16" spans="1:8">
      <c r="C16" s="89" t="s">
        <v>255</v>
      </c>
      <c r="D16" s="305">
        <f>494689.41+990133.8</f>
        <v>1484823.21</v>
      </c>
      <c r="E16" s="89">
        <v>91889118</v>
      </c>
      <c r="H16" s="303">
        <f>13190586+645844</f>
        <v>13836430</v>
      </c>
    </row>
    <row r="17" spans="1:7">
      <c r="C17" s="89" t="s">
        <v>256</v>
      </c>
      <c r="D17" s="304" t="s">
        <v>257</v>
      </c>
      <c r="E17" s="91" t="s">
        <v>258</v>
      </c>
    </row>
    <row r="18" spans="1:7" s="80" customFormat="1">
      <c r="C18" s="92" t="s">
        <v>259</v>
      </c>
      <c r="D18" s="313">
        <v>895068.9</v>
      </c>
      <c r="E18" s="92">
        <v>573130</v>
      </c>
    </row>
    <row r="19" spans="1:7">
      <c r="B19" s="81" t="s">
        <v>56</v>
      </c>
      <c r="C19" s="89" t="s">
        <v>24</v>
      </c>
      <c r="D19" s="302">
        <f>SUM(D16:D18)</f>
        <v>2379892.11</v>
      </c>
      <c r="E19" s="93">
        <f>SUM(E16:E18)</f>
        <v>92462248</v>
      </c>
      <c r="F19" s="94"/>
      <c r="G19" s="94"/>
    </row>
    <row r="21" spans="1:7">
      <c r="A21" s="89">
        <v>8</v>
      </c>
      <c r="B21" s="89">
        <v>2</v>
      </c>
      <c r="C21" s="90" t="s">
        <v>260</v>
      </c>
      <c r="D21" s="302"/>
      <c r="E21" s="90"/>
    </row>
    <row r="22" spans="1:7">
      <c r="C22" s="89" t="s">
        <v>261</v>
      </c>
      <c r="D22" s="305">
        <v>7744371.6299999999</v>
      </c>
      <c r="E22" s="89">
        <v>7106963</v>
      </c>
      <c r="G22" s="316">
        <f>+D22-E22</f>
        <v>637408.62999999989</v>
      </c>
    </row>
    <row r="23" spans="1:7">
      <c r="C23" s="89" t="s">
        <v>24</v>
      </c>
      <c r="D23" s="302">
        <f>SUM(D22:D22)</f>
        <v>7744371.6299999999</v>
      </c>
      <c r="E23" s="93">
        <f>SUM(E22:E22)</f>
        <v>7106963</v>
      </c>
    </row>
    <row r="25" spans="1:7">
      <c r="A25" s="89">
        <v>8</v>
      </c>
      <c r="B25" s="89">
        <v>3</v>
      </c>
      <c r="C25" s="90" t="s">
        <v>262</v>
      </c>
      <c r="D25" s="302"/>
      <c r="E25" s="90"/>
    </row>
    <row r="26" spans="1:7">
      <c r="A26" s="95"/>
      <c r="B26" s="95"/>
      <c r="C26" s="89" t="s">
        <v>263</v>
      </c>
      <c r="D26" s="303"/>
      <c r="E26" s="89">
        <v>735552</v>
      </c>
    </row>
    <row r="27" spans="1:7">
      <c r="A27" s="95"/>
      <c r="B27" s="95"/>
      <c r="C27" s="89" t="s">
        <v>264</v>
      </c>
      <c r="D27" s="305">
        <v>1000</v>
      </c>
      <c r="E27" s="89">
        <v>66000</v>
      </c>
    </row>
    <row r="28" spans="1:7">
      <c r="A28" s="95"/>
      <c r="B28" s="95"/>
      <c r="C28" s="89" t="s">
        <v>265</v>
      </c>
      <c r="D28" s="305">
        <f>1624+530.86</f>
        <v>2154.86</v>
      </c>
      <c r="E28" s="89">
        <v>0</v>
      </c>
    </row>
    <row r="29" spans="1:7">
      <c r="A29" s="95"/>
      <c r="B29" s="95"/>
      <c r="C29" s="89" t="s">
        <v>266</v>
      </c>
      <c r="D29" s="303"/>
      <c r="E29" s="89">
        <v>318</v>
      </c>
    </row>
    <row r="30" spans="1:7">
      <c r="A30" s="95"/>
      <c r="B30" s="95"/>
      <c r="C30" s="89" t="s">
        <v>267</v>
      </c>
      <c r="D30" s="303"/>
      <c r="E30" s="89">
        <v>0</v>
      </c>
    </row>
    <row r="31" spans="1:7">
      <c r="A31" s="95"/>
      <c r="B31" s="95"/>
      <c r="C31" s="89" t="s">
        <v>268</v>
      </c>
      <c r="D31" s="305">
        <v>98098</v>
      </c>
      <c r="E31" s="89">
        <v>105118</v>
      </c>
    </row>
    <row r="32" spans="1:7">
      <c r="A32" s="95"/>
      <c r="B32" s="95"/>
      <c r="C32" s="89" t="s">
        <v>269</v>
      </c>
      <c r="D32" s="305">
        <v>12339.06</v>
      </c>
      <c r="E32" s="89">
        <v>22940</v>
      </c>
    </row>
    <row r="33" spans="1:9">
      <c r="A33" s="95"/>
      <c r="B33" s="95"/>
      <c r="C33" s="89" t="s">
        <v>270</v>
      </c>
      <c r="D33" s="303">
        <v>0</v>
      </c>
      <c r="E33" s="89">
        <v>70708</v>
      </c>
    </row>
    <row r="34" spans="1:9">
      <c r="C34" s="89" t="s">
        <v>271</v>
      </c>
      <c r="D34" s="305">
        <v>38491.589999999997</v>
      </c>
      <c r="E34" s="89">
        <v>30401</v>
      </c>
    </row>
    <row r="35" spans="1:9">
      <c r="C35" s="89" t="s">
        <v>272</v>
      </c>
      <c r="D35" s="305">
        <v>863868</v>
      </c>
      <c r="E35" s="89">
        <v>527303</v>
      </c>
    </row>
    <row r="36" spans="1:9">
      <c r="C36" s="89" t="s">
        <v>273</v>
      </c>
      <c r="D36" s="305">
        <v>174920.62</v>
      </c>
      <c r="E36" s="89">
        <v>96057</v>
      </c>
    </row>
    <row r="37" spans="1:9">
      <c r="C37" s="89" t="s">
        <v>274</v>
      </c>
      <c r="D37" s="305">
        <v>16187.99</v>
      </c>
      <c r="E37" s="89">
        <v>59241</v>
      </c>
    </row>
    <row r="38" spans="1:9">
      <c r="C38" s="89" t="s">
        <v>24</v>
      </c>
      <c r="D38" s="302">
        <f>SUM(D26:D37)</f>
        <v>1207060.1199999999</v>
      </c>
      <c r="E38" s="90">
        <f>SUM(E26:E37)</f>
        <v>1713638</v>
      </c>
    </row>
    <row r="40" spans="1:9">
      <c r="A40" s="89">
        <v>9</v>
      </c>
      <c r="B40" s="89">
        <v>1</v>
      </c>
      <c r="C40" s="90" t="s">
        <v>275</v>
      </c>
      <c r="D40" s="302"/>
      <c r="E40" s="90"/>
    </row>
    <row r="41" spans="1:9">
      <c r="C41" s="96" t="s">
        <v>276</v>
      </c>
      <c r="D41" s="305">
        <v>215407</v>
      </c>
      <c r="E41" s="90"/>
    </row>
    <row r="42" spans="1:9">
      <c r="C42" s="96" t="s">
        <v>277</v>
      </c>
      <c r="D42" s="305">
        <v>319903</v>
      </c>
      <c r="E42" s="90"/>
      <c r="G42" s="307"/>
      <c r="I42" s="81">
        <v>319903</v>
      </c>
    </row>
    <row r="43" spans="1:9">
      <c r="C43" s="89" t="s">
        <v>278</v>
      </c>
      <c r="D43" s="305">
        <v>52900</v>
      </c>
      <c r="E43" s="89">
        <v>11880</v>
      </c>
      <c r="I43" s="81">
        <f>+I42-215407</f>
        <v>104496</v>
      </c>
    </row>
    <row r="44" spans="1:9">
      <c r="C44" s="89" t="s">
        <v>279</v>
      </c>
      <c r="D44" s="303"/>
      <c r="E44" s="89">
        <v>0</v>
      </c>
      <c r="I44" s="81">
        <v>104313</v>
      </c>
    </row>
    <row r="45" spans="1:9">
      <c r="C45" s="89" t="s">
        <v>280</v>
      </c>
      <c r="D45" s="305">
        <v>92248</v>
      </c>
      <c r="E45" s="89">
        <v>92248</v>
      </c>
      <c r="I45" s="81">
        <f>+I43-I44</f>
        <v>183</v>
      </c>
    </row>
    <row r="46" spans="1:9">
      <c r="C46" s="89" t="s">
        <v>281</v>
      </c>
      <c r="D46" s="305">
        <v>362223</v>
      </c>
      <c r="E46" s="89">
        <v>341456</v>
      </c>
    </row>
    <row r="47" spans="1:9">
      <c r="C47" s="89" t="s">
        <v>282</v>
      </c>
      <c r="D47" s="305">
        <v>450179</v>
      </c>
      <c r="E47" s="89">
        <v>315014</v>
      </c>
    </row>
    <row r="48" spans="1:9">
      <c r="C48" s="89" t="s">
        <v>24</v>
      </c>
      <c r="D48" s="302">
        <f>SUM(D41:D47)</f>
        <v>1492860</v>
      </c>
      <c r="E48" s="90">
        <f>SUM(E41:E47)</f>
        <v>760598</v>
      </c>
      <c r="F48" s="81" t="e">
        <f>#REF!-G48</f>
        <v>#REF!</v>
      </c>
      <c r="G48" s="81">
        <v>1178655</v>
      </c>
    </row>
    <row r="50" spans="1:5">
      <c r="A50" s="89">
        <v>9</v>
      </c>
      <c r="B50" s="89">
        <v>3</v>
      </c>
      <c r="C50" s="90" t="s">
        <v>283</v>
      </c>
      <c r="D50" s="302"/>
      <c r="E50" s="90"/>
    </row>
    <row r="51" spans="1:5">
      <c r="C51" s="89" t="s">
        <v>284</v>
      </c>
      <c r="D51" s="305">
        <v>247668</v>
      </c>
      <c r="E51" s="89">
        <v>531848</v>
      </c>
    </row>
    <row r="52" spans="1:5">
      <c r="C52" s="89" t="s">
        <v>285</v>
      </c>
      <c r="D52" s="305">
        <v>34541</v>
      </c>
      <c r="E52" s="89">
        <v>714535</v>
      </c>
    </row>
    <row r="53" spans="1:5">
      <c r="C53" s="89" t="s">
        <v>283</v>
      </c>
      <c r="D53" s="305">
        <v>207800</v>
      </c>
      <c r="E53" s="89">
        <v>92493</v>
      </c>
    </row>
    <row r="54" spans="1:5">
      <c r="C54" s="89" t="s">
        <v>286</v>
      </c>
      <c r="D54" s="305">
        <v>4798</v>
      </c>
      <c r="E54" s="89">
        <v>1683</v>
      </c>
    </row>
    <row r="55" spans="1:5">
      <c r="C55" s="312" t="s">
        <v>571</v>
      </c>
      <c r="D55" s="305">
        <v>600</v>
      </c>
      <c r="E55" s="99"/>
    </row>
    <row r="56" spans="1:5">
      <c r="C56" s="89" t="s">
        <v>287</v>
      </c>
      <c r="D56" s="303"/>
      <c r="E56" s="89">
        <v>120000</v>
      </c>
    </row>
    <row r="57" spans="1:5">
      <c r="C57" s="311" t="s">
        <v>570</v>
      </c>
      <c r="D57" s="305">
        <v>50231.9</v>
      </c>
      <c r="E57" s="99"/>
    </row>
    <row r="58" spans="1:5">
      <c r="C58" s="89" t="s">
        <v>24</v>
      </c>
      <c r="D58" s="302">
        <f>SUM(D51:D57)</f>
        <v>545638.9</v>
      </c>
      <c r="E58" s="93">
        <f>SUM(E51:E56)</f>
        <v>1460559</v>
      </c>
    </row>
    <row r="60" spans="1:5">
      <c r="A60" s="89">
        <v>11</v>
      </c>
      <c r="B60" s="89">
        <v>1</v>
      </c>
      <c r="C60" s="97" t="s">
        <v>288</v>
      </c>
      <c r="D60" s="302"/>
      <c r="E60" s="90"/>
    </row>
    <row r="61" spans="1:5">
      <c r="C61" s="89" t="s">
        <v>289</v>
      </c>
      <c r="D61" s="303">
        <v>75000</v>
      </c>
      <c r="E61" s="89">
        <v>75000</v>
      </c>
    </row>
    <row r="62" spans="1:5">
      <c r="C62" s="89" t="s">
        <v>290</v>
      </c>
      <c r="D62" s="303">
        <v>0</v>
      </c>
      <c r="E62" s="89">
        <v>1500000</v>
      </c>
    </row>
    <row r="63" spans="1:5">
      <c r="C63" s="89" t="s">
        <v>291</v>
      </c>
      <c r="D63" s="303">
        <v>125000</v>
      </c>
      <c r="E63" s="89">
        <v>125000</v>
      </c>
    </row>
    <row r="64" spans="1:5">
      <c r="C64" s="89" t="s">
        <v>292</v>
      </c>
      <c r="D64" s="303">
        <v>1000000</v>
      </c>
      <c r="E64" s="89">
        <v>1000000</v>
      </c>
    </row>
    <row r="65" spans="1:5">
      <c r="C65" s="89" t="s">
        <v>24</v>
      </c>
      <c r="D65" s="302">
        <f>SUM(D61:D64)</f>
        <v>1200000</v>
      </c>
      <c r="E65" s="90">
        <f>SUM(E61:E64)</f>
        <v>2700000</v>
      </c>
    </row>
    <row r="67" spans="1:5">
      <c r="A67" s="89">
        <v>11</v>
      </c>
      <c r="B67" s="89">
        <v>2</v>
      </c>
      <c r="C67" s="97" t="s">
        <v>293</v>
      </c>
      <c r="D67" s="302"/>
      <c r="E67" s="90"/>
    </row>
    <row r="68" spans="1:5">
      <c r="A68" s="95"/>
      <c r="B68" s="95"/>
      <c r="C68" s="89" t="s">
        <v>294</v>
      </c>
      <c r="D68" s="303">
        <v>10000000</v>
      </c>
      <c r="E68" s="89">
        <v>16500000</v>
      </c>
    </row>
    <row r="69" spans="1:5">
      <c r="C69" s="89" t="s">
        <v>295</v>
      </c>
      <c r="D69" s="303">
        <v>200000</v>
      </c>
      <c r="E69" s="89">
        <v>200000</v>
      </c>
    </row>
    <row r="70" spans="1:5">
      <c r="C70" s="89" t="s">
        <v>296</v>
      </c>
      <c r="D70" s="303">
        <v>7000000</v>
      </c>
      <c r="E70" s="89">
        <v>7000000</v>
      </c>
    </row>
    <row r="71" spans="1:5">
      <c r="C71" s="89" t="s">
        <v>297</v>
      </c>
      <c r="D71" s="303">
        <v>200000</v>
      </c>
      <c r="E71" s="89">
        <v>200000</v>
      </c>
    </row>
    <row r="72" spans="1:5">
      <c r="C72" s="89" t="s">
        <v>298</v>
      </c>
      <c r="D72" s="303">
        <v>2500000</v>
      </c>
      <c r="E72" s="89">
        <v>2500000</v>
      </c>
    </row>
    <row r="73" spans="1:5">
      <c r="C73" s="89" t="s">
        <v>299</v>
      </c>
      <c r="D73" s="303">
        <v>170000</v>
      </c>
      <c r="E73" s="89">
        <v>170000</v>
      </c>
    </row>
    <row r="74" spans="1:5">
      <c r="C74" s="89" t="s">
        <v>300</v>
      </c>
      <c r="D74" s="303">
        <v>1330000</v>
      </c>
      <c r="E74" s="89">
        <v>1330000</v>
      </c>
    </row>
    <row r="75" spans="1:5">
      <c r="C75" s="89" t="s">
        <v>24</v>
      </c>
      <c r="D75" s="302">
        <f>SUM(D68:D74)</f>
        <v>21400000</v>
      </c>
      <c r="E75" s="93">
        <f>SUM(E68:E74)</f>
        <v>27900000</v>
      </c>
    </row>
    <row r="77" spans="1:5">
      <c r="A77" s="89">
        <v>11</v>
      </c>
      <c r="B77" s="89">
        <v>4</v>
      </c>
      <c r="C77" s="97" t="s">
        <v>301</v>
      </c>
      <c r="D77" s="302"/>
      <c r="E77" s="90"/>
    </row>
    <row r="78" spans="1:5">
      <c r="C78" s="89" t="s">
        <v>302</v>
      </c>
      <c r="D78" s="303">
        <v>100770</v>
      </c>
      <c r="E78" s="89">
        <v>100770</v>
      </c>
    </row>
    <row r="79" spans="1:5">
      <c r="C79" s="89" t="s">
        <v>303</v>
      </c>
      <c r="D79" s="303">
        <v>100000</v>
      </c>
      <c r="E79" s="89">
        <v>100000</v>
      </c>
    </row>
    <row r="80" spans="1:5">
      <c r="C80" s="89" t="s">
        <v>304</v>
      </c>
      <c r="D80" s="303">
        <v>100000</v>
      </c>
      <c r="E80" s="89">
        <v>100000</v>
      </c>
    </row>
    <row r="81" spans="1:10">
      <c r="C81" s="89" t="s">
        <v>305</v>
      </c>
      <c r="D81" s="303">
        <v>15900000</v>
      </c>
      <c r="E81" s="89">
        <v>400000</v>
      </c>
    </row>
    <row r="82" spans="1:10">
      <c r="C82" s="89" t="s">
        <v>24</v>
      </c>
      <c r="D82" s="302">
        <f>SUM(D78:D81)</f>
        <v>16200770</v>
      </c>
      <c r="E82" s="90">
        <f>SUM(E78:E81)</f>
        <v>700770</v>
      </c>
    </row>
    <row r="84" spans="1:10">
      <c r="A84" s="89">
        <v>11</v>
      </c>
      <c r="B84" s="89">
        <v>6</v>
      </c>
      <c r="C84" s="97" t="s">
        <v>306</v>
      </c>
      <c r="D84" s="302"/>
      <c r="E84" s="90"/>
    </row>
    <row r="85" spans="1:10">
      <c r="C85" s="89" t="s">
        <v>307</v>
      </c>
      <c r="D85" s="303">
        <v>2850</v>
      </c>
      <c r="E85" s="89">
        <v>2850</v>
      </c>
    </row>
    <row r="86" spans="1:10">
      <c r="C86" s="89" t="s">
        <v>24</v>
      </c>
      <c r="D86" s="302">
        <f>SUM(D85:D85)</f>
        <v>2850</v>
      </c>
      <c r="E86" s="93">
        <f>SUM(E85:E85)</f>
        <v>2850</v>
      </c>
    </row>
    <row r="88" spans="1:10">
      <c r="A88" s="89">
        <v>14</v>
      </c>
      <c r="B88" s="89">
        <v>2</v>
      </c>
      <c r="C88" s="90" t="s">
        <v>308</v>
      </c>
      <c r="D88" s="302"/>
      <c r="E88" s="90"/>
    </row>
    <row r="89" spans="1:10">
      <c r="C89" s="89" t="s">
        <v>309</v>
      </c>
      <c r="D89" s="303">
        <v>0</v>
      </c>
      <c r="E89" s="89">
        <v>76671964</v>
      </c>
    </row>
    <row r="90" spans="1:10">
      <c r="C90" s="89" t="s">
        <v>310</v>
      </c>
      <c r="D90" s="305">
        <f>32139670.21-3866613.01</f>
        <v>28273057.200000003</v>
      </c>
      <c r="E90" s="98">
        <v>28552667.350000001</v>
      </c>
      <c r="J90" s="303">
        <f>32140468-3867410</f>
        <v>28273058</v>
      </c>
    </row>
    <row r="91" spans="1:10">
      <c r="C91" s="89"/>
      <c r="D91" s="302">
        <f>SUM(D89:D90)</f>
        <v>28273057.200000003</v>
      </c>
      <c r="E91" s="93">
        <f>SUM(E89:E90)</f>
        <v>105224631.34999999</v>
      </c>
    </row>
    <row r="92" spans="1:10">
      <c r="C92" s="89" t="s">
        <v>311</v>
      </c>
      <c r="D92" s="303">
        <v>0</v>
      </c>
      <c r="E92" s="98">
        <v>3438995</v>
      </c>
      <c r="J92" s="307">
        <f>+J90-D90</f>
        <v>0.79999999701976776</v>
      </c>
    </row>
    <row r="93" spans="1:10">
      <c r="C93" s="89" t="s">
        <v>312</v>
      </c>
      <c r="D93" s="302">
        <f>D91-D92</f>
        <v>28273057.200000003</v>
      </c>
      <c r="E93" s="90">
        <f>E91-E92</f>
        <v>101785636.34999999</v>
      </c>
    </row>
    <row r="95" spans="1:10">
      <c r="A95" s="89">
        <v>15</v>
      </c>
      <c r="B95" s="89">
        <v>1</v>
      </c>
      <c r="C95" s="97" t="s">
        <v>313</v>
      </c>
      <c r="D95" s="302"/>
      <c r="E95" s="90"/>
    </row>
    <row r="96" spans="1:10">
      <c r="C96" s="89" t="s">
        <v>314</v>
      </c>
      <c r="D96" s="303">
        <v>2046</v>
      </c>
      <c r="E96" s="89">
        <v>103</v>
      </c>
    </row>
    <row r="97" spans="1:5">
      <c r="C97" s="89" t="s">
        <v>315</v>
      </c>
      <c r="D97" s="303">
        <v>40000</v>
      </c>
      <c r="E97" s="89">
        <v>40000</v>
      </c>
    </row>
    <row r="98" spans="1:5">
      <c r="C98" s="89" t="s">
        <v>316</v>
      </c>
      <c r="D98" s="303">
        <v>25000</v>
      </c>
      <c r="E98" s="89">
        <v>25000</v>
      </c>
    </row>
    <row r="99" spans="1:5">
      <c r="C99" s="89" t="s">
        <v>317</v>
      </c>
      <c r="D99" s="303">
        <v>782001</v>
      </c>
      <c r="E99" s="89">
        <v>227000</v>
      </c>
    </row>
    <row r="100" spans="1:5">
      <c r="C100" s="89" t="s">
        <v>318</v>
      </c>
      <c r="D100" s="303">
        <v>1287</v>
      </c>
      <c r="E100" s="89">
        <v>1196</v>
      </c>
    </row>
    <row r="101" spans="1:5">
      <c r="C101" s="89" t="s">
        <v>24</v>
      </c>
      <c r="D101" s="308">
        <f>SUM(D96:D100)</f>
        <v>850334</v>
      </c>
      <c r="E101" s="93">
        <f t="shared" ref="E101" si="0">SUM(E96:E100)</f>
        <v>293299</v>
      </c>
    </row>
    <row r="103" spans="1:5">
      <c r="A103" s="89">
        <v>15</v>
      </c>
      <c r="B103" s="89">
        <v>2</v>
      </c>
      <c r="C103" s="97" t="s">
        <v>319</v>
      </c>
      <c r="D103" s="302"/>
      <c r="E103" s="90"/>
    </row>
    <row r="104" spans="1:5">
      <c r="C104" s="89" t="s">
        <v>24</v>
      </c>
      <c r="D104" s="305">
        <v>21399849.719999999</v>
      </c>
      <c r="E104" s="98">
        <v>18514854.600000001</v>
      </c>
    </row>
    <row r="105" spans="1:5">
      <c r="C105" s="89" t="s">
        <v>320</v>
      </c>
      <c r="D105" s="303">
        <v>0</v>
      </c>
      <c r="E105" s="89">
        <v>79489</v>
      </c>
    </row>
    <row r="106" spans="1:5">
      <c r="C106" s="89" t="s">
        <v>24</v>
      </c>
      <c r="D106" s="302">
        <f>SUM(D104:D105)</f>
        <v>21399849.719999999</v>
      </c>
      <c r="E106" s="93">
        <f>SUM(E104:E105)</f>
        <v>18594343.600000001</v>
      </c>
    </row>
    <row r="108" spans="1:5">
      <c r="A108" s="89">
        <v>15</v>
      </c>
      <c r="B108" s="89">
        <v>3</v>
      </c>
      <c r="C108" s="97" t="s">
        <v>321</v>
      </c>
      <c r="D108" s="302"/>
      <c r="E108" s="90"/>
    </row>
    <row r="109" spans="1:5">
      <c r="C109" s="89" t="s">
        <v>322</v>
      </c>
      <c r="D109" s="303">
        <v>31622</v>
      </c>
      <c r="E109" s="89">
        <v>31622</v>
      </c>
    </row>
    <row r="110" spans="1:5">
      <c r="C110" s="89" t="s">
        <v>323</v>
      </c>
      <c r="D110" s="303">
        <v>79000</v>
      </c>
      <c r="E110" s="89">
        <v>79000</v>
      </c>
    </row>
    <row r="111" spans="1:5">
      <c r="C111" s="89" t="s">
        <v>324</v>
      </c>
      <c r="D111" s="303">
        <v>33250000</v>
      </c>
      <c r="E111" s="89">
        <v>36750000</v>
      </c>
    </row>
    <row r="112" spans="1:5">
      <c r="C112" s="89" t="s">
        <v>24</v>
      </c>
      <c r="D112" s="308">
        <f>SUM(D109:D111)</f>
        <v>33360622</v>
      </c>
      <c r="E112" s="93">
        <f>SUM(E109:E111)</f>
        <v>36860622</v>
      </c>
    </row>
    <row r="114" spans="1:8">
      <c r="A114" s="89">
        <v>16</v>
      </c>
      <c r="B114" s="89">
        <v>1</v>
      </c>
      <c r="C114" s="90" t="s">
        <v>325</v>
      </c>
      <c r="D114" s="302"/>
      <c r="E114" s="90"/>
    </row>
    <row r="115" spans="1:8">
      <c r="C115" s="96" t="s">
        <v>326</v>
      </c>
      <c r="D115" s="305">
        <v>100000</v>
      </c>
      <c r="E115" s="90"/>
    </row>
    <row r="116" spans="1:8">
      <c r="C116" s="89" t="s">
        <v>252</v>
      </c>
      <c r="D116" s="305">
        <v>460000</v>
      </c>
      <c r="E116" s="89">
        <v>0</v>
      </c>
    </row>
    <row r="117" spans="1:8">
      <c r="C117" s="89" t="s">
        <v>24</v>
      </c>
      <c r="D117" s="302">
        <f>SUM(D115:D116)</f>
        <v>560000</v>
      </c>
      <c r="E117" s="90">
        <f>SUM(E116:E116)</f>
        <v>0</v>
      </c>
    </row>
    <row r="119" spans="1:8">
      <c r="A119" s="89">
        <v>16</v>
      </c>
      <c r="B119" s="89">
        <v>3</v>
      </c>
      <c r="C119" s="90" t="s">
        <v>327</v>
      </c>
      <c r="D119" s="302"/>
      <c r="E119" s="90"/>
    </row>
    <row r="120" spans="1:8">
      <c r="C120" s="96" t="s">
        <v>327</v>
      </c>
      <c r="D120" s="305">
        <v>1021488</v>
      </c>
      <c r="E120" s="96">
        <v>653389</v>
      </c>
    </row>
    <row r="121" spans="1:8">
      <c r="C121" s="89" t="s">
        <v>24</v>
      </c>
      <c r="D121" s="302">
        <f>SUM(D120:D120)</f>
        <v>1021488</v>
      </c>
      <c r="E121" s="90">
        <f>SUM(E120:E120)</f>
        <v>653389</v>
      </c>
    </row>
    <row r="123" spans="1:8">
      <c r="A123" s="89">
        <v>17</v>
      </c>
      <c r="B123" s="89">
        <v>1</v>
      </c>
      <c r="C123" s="90" t="s">
        <v>328</v>
      </c>
      <c r="D123" s="302"/>
      <c r="E123" s="90"/>
    </row>
    <row r="124" spans="1:8">
      <c r="C124" s="89" t="s">
        <v>329</v>
      </c>
      <c r="D124" s="305">
        <f>221866.2+9808</f>
        <v>231674.2</v>
      </c>
      <c r="E124" s="89">
        <v>260221</v>
      </c>
    </row>
    <row r="125" spans="1:8">
      <c r="C125" s="89" t="s">
        <v>330</v>
      </c>
      <c r="D125" s="303">
        <v>0</v>
      </c>
      <c r="E125" s="89">
        <v>7445</v>
      </c>
      <c r="G125" s="89">
        <v>357198</v>
      </c>
    </row>
    <row r="126" spans="1:8">
      <c r="C126" s="89" t="s">
        <v>331</v>
      </c>
      <c r="D126" s="303">
        <v>0</v>
      </c>
      <c r="E126" s="89"/>
      <c r="H126" s="303">
        <v>110765</v>
      </c>
    </row>
    <row r="127" spans="1:8">
      <c r="C127" s="89" t="s">
        <v>24</v>
      </c>
      <c r="D127" s="302">
        <f>SUM(D124:D126)</f>
        <v>231674.2</v>
      </c>
      <c r="E127" s="93">
        <f>SUM(E124:E125)</f>
        <v>267666</v>
      </c>
    </row>
    <row r="129" spans="1:8 16384:16384">
      <c r="A129" s="89">
        <v>17</v>
      </c>
      <c r="B129" s="89">
        <v>2</v>
      </c>
      <c r="C129" s="90" t="s">
        <v>332</v>
      </c>
      <c r="D129" s="302"/>
      <c r="E129" s="90"/>
    </row>
    <row r="130" spans="1:8 16384:16384">
      <c r="C130" s="96" t="s">
        <v>333</v>
      </c>
      <c r="D130" s="305">
        <v>1058877.3799999999</v>
      </c>
      <c r="E130" s="90"/>
    </row>
    <row r="131" spans="1:8 16384:16384">
      <c r="C131" s="96" t="s">
        <v>334</v>
      </c>
      <c r="D131" s="305">
        <v>1058877.3799999999</v>
      </c>
      <c r="E131" s="90"/>
    </row>
    <row r="132" spans="1:8 16384:16384">
      <c r="C132" s="96" t="s">
        <v>335</v>
      </c>
      <c r="D132" s="303">
        <v>0</v>
      </c>
      <c r="E132" s="90"/>
      <c r="G132" s="81">
        <f>319903-104313</f>
        <v>215590</v>
      </c>
    </row>
    <row r="133" spans="1:8 16384:16384">
      <c r="C133" s="89" t="s">
        <v>336</v>
      </c>
      <c r="D133" s="305">
        <f>228787.6+12310+99345</f>
        <v>340442.6</v>
      </c>
      <c r="E133" s="89"/>
      <c r="G133" s="81">
        <v>215407</v>
      </c>
    </row>
    <row r="134" spans="1:8 16384:16384">
      <c r="C134" s="89" t="s">
        <v>337</v>
      </c>
      <c r="D134" s="303">
        <v>0</v>
      </c>
      <c r="E134" s="89">
        <v>321399</v>
      </c>
      <c r="G134" s="81">
        <f>+G132-G133</f>
        <v>183</v>
      </c>
    </row>
    <row r="135" spans="1:8 16384:16384">
      <c r="C135" s="89" t="s">
        <v>338</v>
      </c>
      <c r="D135" s="305">
        <v>30525</v>
      </c>
      <c r="E135" s="89"/>
    </row>
    <row r="136" spans="1:8 16384:16384">
      <c r="C136" s="89" t="s">
        <v>339</v>
      </c>
      <c r="D136" s="305">
        <v>288416</v>
      </c>
      <c r="E136" s="89">
        <v>1922770</v>
      </c>
    </row>
    <row r="137" spans="1:8 16384:16384">
      <c r="C137" s="89" t="s">
        <v>24</v>
      </c>
      <c r="D137" s="302">
        <f>SUM(D130:D136)</f>
        <v>2777138.36</v>
      </c>
      <c r="E137" s="93">
        <f>SUM(E133:E136)</f>
        <v>2244169</v>
      </c>
      <c r="H137" s="307">
        <f>+E137-D137</f>
        <v>-532969.35999999987</v>
      </c>
    </row>
    <row r="139" spans="1:8 16384:16384">
      <c r="A139" s="89">
        <v>17</v>
      </c>
      <c r="B139" s="89">
        <v>3</v>
      </c>
      <c r="C139" s="90" t="s">
        <v>340</v>
      </c>
      <c r="D139" s="302"/>
      <c r="E139" s="90"/>
    </row>
    <row r="140" spans="1:8 16384:16384">
      <c r="C140" s="89" t="s">
        <v>340</v>
      </c>
      <c r="D140" s="305">
        <v>1021716.53</v>
      </c>
      <c r="E140" s="89">
        <v>1012733</v>
      </c>
    </row>
    <row r="141" spans="1:8 16384:16384">
      <c r="C141" s="89" t="s">
        <v>24</v>
      </c>
      <c r="D141" s="302">
        <f>SUM(D140:D140)</f>
        <v>1021716.53</v>
      </c>
      <c r="E141" s="93">
        <f>SUM(E140:E140)</f>
        <v>1012733</v>
      </c>
      <c r="XFD141" s="93">
        <f>SUM(XFD140:XFD140)</f>
        <v>0</v>
      </c>
    </row>
    <row r="143" spans="1:8 16384:16384">
      <c r="A143" s="89">
        <v>17</v>
      </c>
      <c r="B143" s="89">
        <v>6</v>
      </c>
      <c r="C143" s="90" t="s">
        <v>341</v>
      </c>
      <c r="D143" s="302"/>
      <c r="E143" s="90"/>
    </row>
    <row r="144" spans="1:8 16384:16384">
      <c r="C144" s="89" t="s">
        <v>342</v>
      </c>
      <c r="D144" s="305">
        <v>233113</v>
      </c>
      <c r="E144" s="89">
        <v>301689</v>
      </c>
    </row>
    <row r="145" spans="1:7">
      <c r="C145" s="89" t="s">
        <v>343</v>
      </c>
      <c r="D145" s="305">
        <v>56572.9</v>
      </c>
      <c r="E145" s="89">
        <v>55553</v>
      </c>
    </row>
    <row r="146" spans="1:7">
      <c r="C146" s="89" t="s">
        <v>344</v>
      </c>
      <c r="D146" s="305">
        <v>1189707.8</v>
      </c>
      <c r="E146" s="89">
        <v>980428</v>
      </c>
    </row>
    <row r="147" spans="1:7">
      <c r="C147" s="89" t="s">
        <v>345</v>
      </c>
      <c r="D147" s="305">
        <v>86340</v>
      </c>
      <c r="E147" s="89">
        <v>99296</v>
      </c>
      <c r="G147" s="81">
        <v>1405577</v>
      </c>
    </row>
    <row r="148" spans="1:7">
      <c r="C148" s="89" t="s">
        <v>346</v>
      </c>
      <c r="D148" s="303">
        <v>0</v>
      </c>
      <c r="E148" s="89">
        <v>448940</v>
      </c>
      <c r="G148" s="81">
        <f>1316356-G147</f>
        <v>-89221</v>
      </c>
    </row>
    <row r="149" spans="1:7">
      <c r="C149" s="99" t="s">
        <v>572</v>
      </c>
      <c r="D149" s="305">
        <v>37959</v>
      </c>
      <c r="E149" s="99"/>
    </row>
    <row r="150" spans="1:7">
      <c r="C150" s="89" t="s">
        <v>24</v>
      </c>
      <c r="D150" s="302">
        <f>SUM(D144:D149)</f>
        <v>1603692.7000000002</v>
      </c>
      <c r="E150" s="93">
        <f>SUM(E144:E148)</f>
        <v>1885906</v>
      </c>
    </row>
    <row r="152" spans="1:7">
      <c r="A152" s="89">
        <v>18</v>
      </c>
      <c r="B152" s="89">
        <v>1</v>
      </c>
      <c r="C152" s="90" t="s">
        <v>347</v>
      </c>
      <c r="D152" s="302"/>
      <c r="E152" s="90"/>
    </row>
    <row r="153" spans="1:7">
      <c r="C153" s="89" t="s">
        <v>348</v>
      </c>
      <c r="D153" s="305">
        <v>377088</v>
      </c>
      <c r="E153" s="89">
        <v>1015372</v>
      </c>
    </row>
    <row r="154" spans="1:7">
      <c r="C154" s="89" t="s">
        <v>349</v>
      </c>
      <c r="D154" s="305">
        <v>21896003.710000001</v>
      </c>
      <c r="E154" s="89">
        <v>17130282</v>
      </c>
    </row>
    <row r="155" spans="1:7">
      <c r="C155" s="89" t="s">
        <v>350</v>
      </c>
      <c r="D155" s="303"/>
      <c r="E155" s="89">
        <v>0</v>
      </c>
    </row>
    <row r="156" spans="1:7">
      <c r="C156" s="89" t="s">
        <v>351</v>
      </c>
      <c r="D156" s="305">
        <v>4170922</v>
      </c>
      <c r="E156" s="89">
        <v>57807</v>
      </c>
    </row>
    <row r="157" spans="1:7">
      <c r="C157" s="89" t="s">
        <v>24</v>
      </c>
      <c r="D157" s="302">
        <f>SUM(D153:D156)</f>
        <v>26444013.710000001</v>
      </c>
      <c r="E157" s="93">
        <f>SUM(E153:E156)</f>
        <v>18203461</v>
      </c>
    </row>
    <row r="159" spans="1:7">
      <c r="A159" s="89">
        <v>18</v>
      </c>
      <c r="B159" s="89">
        <v>3</v>
      </c>
      <c r="C159" s="90" t="s">
        <v>352</v>
      </c>
      <c r="D159" s="302"/>
      <c r="E159" s="90"/>
    </row>
    <row r="160" spans="1:7">
      <c r="C160" s="89" t="s">
        <v>353</v>
      </c>
      <c r="D160" s="305">
        <v>4128581.63</v>
      </c>
      <c r="E160" s="89">
        <v>3046016</v>
      </c>
    </row>
    <row r="161" spans="1:5">
      <c r="C161" s="89" t="s">
        <v>354</v>
      </c>
      <c r="D161" s="305">
        <f>205881.42+597019.58</f>
        <v>802901</v>
      </c>
      <c r="E161" s="89">
        <v>284412</v>
      </c>
    </row>
    <row r="162" spans="1:5">
      <c r="C162" s="89" t="s">
        <v>24</v>
      </c>
      <c r="D162" s="302">
        <f>SUM(D160:D161)</f>
        <v>4931482.63</v>
      </c>
      <c r="E162" s="90">
        <f>SUM(E160:E161)</f>
        <v>3330428</v>
      </c>
    </row>
    <row r="164" spans="1:5">
      <c r="A164" s="89">
        <v>18</v>
      </c>
      <c r="B164" s="89">
        <v>4</v>
      </c>
      <c r="C164" s="90" t="s">
        <v>355</v>
      </c>
      <c r="D164" s="302"/>
      <c r="E164" s="90"/>
    </row>
    <row r="165" spans="1:5">
      <c r="C165" s="89" t="s">
        <v>355</v>
      </c>
      <c r="D165" s="305">
        <v>836200</v>
      </c>
      <c r="E165" s="89">
        <v>902500</v>
      </c>
    </row>
    <row r="166" spans="1:5">
      <c r="C166" s="89" t="s">
        <v>356</v>
      </c>
      <c r="D166" s="305">
        <v>-1043742</v>
      </c>
      <c r="E166" s="89">
        <v>-984064</v>
      </c>
    </row>
    <row r="167" spans="1:5">
      <c r="C167" s="89"/>
      <c r="D167" s="302">
        <f>SUM(D165:D166)</f>
        <v>-207542</v>
      </c>
      <c r="E167" s="93">
        <f>SUM(E165:E166)</f>
        <v>-81564</v>
      </c>
    </row>
    <row r="169" spans="1:5">
      <c r="A169" s="89">
        <v>18</v>
      </c>
      <c r="B169" s="89">
        <v>8</v>
      </c>
      <c r="C169" s="90" t="s">
        <v>357</v>
      </c>
      <c r="D169" s="302"/>
      <c r="E169" s="90"/>
    </row>
    <row r="170" spans="1:5">
      <c r="C170" s="89" t="s">
        <v>358</v>
      </c>
      <c r="D170" s="305">
        <v>-276</v>
      </c>
      <c r="E170" s="89">
        <v>-50826</v>
      </c>
    </row>
    <row r="171" spans="1:5">
      <c r="C171" s="89" t="s">
        <v>359</v>
      </c>
      <c r="D171" s="305">
        <v>248502.12</v>
      </c>
      <c r="E171" s="89">
        <v>60636</v>
      </c>
    </row>
    <row r="172" spans="1:5">
      <c r="C172" s="89" t="s">
        <v>360</v>
      </c>
      <c r="D172" s="303"/>
      <c r="E172" s="89">
        <v>-486</v>
      </c>
    </row>
    <row r="173" spans="1:5">
      <c r="C173" s="89" t="s">
        <v>361</v>
      </c>
      <c r="D173" s="303"/>
      <c r="E173" s="89">
        <v>-547908</v>
      </c>
    </row>
    <row r="174" spans="1:5">
      <c r="C174" s="89"/>
      <c r="D174" s="302">
        <f>SUM(D170:D173)</f>
        <v>248226.12</v>
      </c>
      <c r="E174" s="93">
        <f>SUM(E170:E173)</f>
        <v>-538584</v>
      </c>
    </row>
    <row r="176" spans="1:5">
      <c r="A176" s="89">
        <v>18</v>
      </c>
      <c r="B176" s="89">
        <v>7</v>
      </c>
      <c r="C176" s="90" t="s">
        <v>362</v>
      </c>
      <c r="D176" s="302"/>
      <c r="E176" s="90"/>
    </row>
    <row r="177" spans="1:5">
      <c r="C177" s="89" t="s">
        <v>363</v>
      </c>
      <c r="D177" s="303">
        <v>792300</v>
      </c>
      <c r="E177" s="89">
        <v>443597</v>
      </c>
    </row>
    <row r="178" spans="1:5">
      <c r="C178" s="89" t="s">
        <v>364</v>
      </c>
      <c r="D178" s="303">
        <v>105100.54</v>
      </c>
      <c r="E178" s="89">
        <v>4684</v>
      </c>
    </row>
    <row r="179" spans="1:5">
      <c r="C179" s="89" t="s">
        <v>280</v>
      </c>
      <c r="D179" s="303">
        <v>113750</v>
      </c>
      <c r="E179" s="89">
        <v>132250</v>
      </c>
    </row>
    <row r="180" spans="1:5">
      <c r="C180" s="89" t="s">
        <v>365</v>
      </c>
      <c r="D180" s="303">
        <v>-9500</v>
      </c>
      <c r="E180" s="89">
        <v>-18000</v>
      </c>
    </row>
    <row r="181" spans="1:5">
      <c r="C181" s="89" t="s">
        <v>366</v>
      </c>
      <c r="D181" s="303">
        <v>-969.84</v>
      </c>
      <c r="E181" s="89">
        <v>-3336</v>
      </c>
    </row>
    <row r="182" spans="1:5">
      <c r="C182" s="89" t="s">
        <v>367</v>
      </c>
      <c r="D182" s="303">
        <v>-40000</v>
      </c>
      <c r="E182" s="89">
        <v>-40000</v>
      </c>
    </row>
    <row r="183" spans="1:5">
      <c r="C183" s="89" t="s">
        <v>368</v>
      </c>
      <c r="D183" s="303">
        <v>-649.27</v>
      </c>
      <c r="E183" s="89">
        <v>-633</v>
      </c>
    </row>
    <row r="184" spans="1:5">
      <c r="C184" s="89" t="s">
        <v>369</v>
      </c>
      <c r="D184" s="303"/>
      <c r="E184" s="89">
        <v>0</v>
      </c>
    </row>
    <row r="185" spans="1:5">
      <c r="C185" s="89" t="s">
        <v>370</v>
      </c>
      <c r="D185" s="303">
        <v>-14500</v>
      </c>
      <c r="E185" s="89">
        <v>0</v>
      </c>
    </row>
    <row r="186" spans="1:5">
      <c r="C186" s="89" t="s">
        <v>371</v>
      </c>
      <c r="D186" s="303">
        <v>-18000</v>
      </c>
      <c r="E186" s="89">
        <v>-18000</v>
      </c>
    </row>
    <row r="187" spans="1:5">
      <c r="C187" s="89" t="s">
        <v>372</v>
      </c>
      <c r="D187" s="303"/>
      <c r="E187" s="89">
        <v>0</v>
      </c>
    </row>
    <row r="188" spans="1:5">
      <c r="C188" s="89" t="s">
        <v>373</v>
      </c>
      <c r="D188" s="303">
        <v>-40206</v>
      </c>
      <c r="E188" s="89">
        <v>-21947</v>
      </c>
    </row>
    <row r="189" spans="1:5">
      <c r="C189" s="89" t="s">
        <v>24</v>
      </c>
      <c r="D189" s="302">
        <f>SUM(D177:D188)</f>
        <v>887325.43</v>
      </c>
      <c r="E189" s="93">
        <f t="shared" ref="E189" si="1">SUM(E177:E188)</f>
        <v>478615</v>
      </c>
    </row>
    <row r="191" spans="1:5">
      <c r="A191" s="89">
        <v>18</v>
      </c>
      <c r="B191" s="89">
        <v>9</v>
      </c>
      <c r="C191" s="90" t="s">
        <v>374</v>
      </c>
      <c r="D191" s="302"/>
      <c r="E191" s="90"/>
    </row>
    <row r="192" spans="1:5">
      <c r="C192" s="96" t="s">
        <v>375</v>
      </c>
      <c r="D192" s="305">
        <v>36514.300000000003</v>
      </c>
      <c r="E192" s="90"/>
    </row>
    <row r="193" spans="1:7">
      <c r="C193" s="89" t="s">
        <v>376</v>
      </c>
      <c r="D193" s="305">
        <v>39445.11</v>
      </c>
      <c r="E193" s="89">
        <v>42664</v>
      </c>
    </row>
    <row r="194" spans="1:7">
      <c r="C194" s="89" t="s">
        <v>377</v>
      </c>
      <c r="D194" s="305">
        <v>219804.15</v>
      </c>
      <c r="E194" s="89">
        <v>122611</v>
      </c>
    </row>
    <row r="195" spans="1:7">
      <c r="C195" s="89" t="s">
        <v>378</v>
      </c>
      <c r="D195" s="305">
        <v>136000</v>
      </c>
      <c r="E195" s="89">
        <v>136000</v>
      </c>
    </row>
    <row r="196" spans="1:7">
      <c r="C196" s="89" t="s">
        <v>379</v>
      </c>
      <c r="D196" s="305">
        <v>61907.79</v>
      </c>
      <c r="E196" s="89">
        <v>-44284</v>
      </c>
    </row>
    <row r="197" spans="1:7">
      <c r="C197" s="89" t="s">
        <v>380</v>
      </c>
      <c r="D197" s="305">
        <v>74350</v>
      </c>
      <c r="E197" s="89">
        <v>73026</v>
      </c>
    </row>
    <row r="198" spans="1:7">
      <c r="C198" s="89" t="s">
        <v>381</v>
      </c>
      <c r="D198" s="305">
        <v>41101.47</v>
      </c>
      <c r="E198" s="89">
        <v>49647</v>
      </c>
    </row>
    <row r="199" spans="1:7">
      <c r="C199" s="89" t="s">
        <v>382</v>
      </c>
      <c r="D199" s="303">
        <v>0</v>
      </c>
      <c r="E199" s="89">
        <v>1207</v>
      </c>
      <c r="G199" s="81">
        <f>887209+994412</f>
        <v>1881621</v>
      </c>
    </row>
    <row r="200" spans="1:7">
      <c r="C200" s="89" t="s">
        <v>383</v>
      </c>
      <c r="D200" s="305">
        <v>46920</v>
      </c>
      <c r="E200" s="89">
        <v>0</v>
      </c>
      <c r="G200" s="81">
        <f>+G199-D189</f>
        <v>994295.57</v>
      </c>
    </row>
    <row r="201" spans="1:7">
      <c r="C201" s="89" t="s">
        <v>384</v>
      </c>
      <c r="D201" s="305">
        <v>8183.21</v>
      </c>
      <c r="E201" s="89">
        <v>4244</v>
      </c>
    </row>
    <row r="202" spans="1:7">
      <c r="C202" s="89" t="s">
        <v>24</v>
      </c>
      <c r="D202" s="302">
        <f>SUM(D192:D201)</f>
        <v>664226.02999999991</v>
      </c>
      <c r="E202" s="93">
        <f>SUM(E192:E201)</f>
        <v>385115</v>
      </c>
    </row>
    <row r="204" spans="1:7">
      <c r="A204" s="89">
        <v>19</v>
      </c>
      <c r="B204" s="89">
        <v>1</v>
      </c>
      <c r="C204" s="90" t="s">
        <v>385</v>
      </c>
      <c r="D204" s="302"/>
      <c r="E204" s="90"/>
    </row>
    <row r="205" spans="1:7">
      <c r="C205" s="96" t="s">
        <v>386</v>
      </c>
      <c r="D205" s="305">
        <v>123075</v>
      </c>
      <c r="E205" s="90"/>
    </row>
    <row r="206" spans="1:7">
      <c r="C206" s="89" t="s">
        <v>387</v>
      </c>
      <c r="D206" s="305">
        <v>2287876</v>
      </c>
      <c r="E206" s="89">
        <v>2644365</v>
      </c>
    </row>
    <row r="207" spans="1:7">
      <c r="C207" s="89" t="s">
        <v>388</v>
      </c>
      <c r="D207" s="305">
        <v>2537</v>
      </c>
      <c r="E207" s="89">
        <v>7271</v>
      </c>
    </row>
    <row r="208" spans="1:7">
      <c r="C208" s="89" t="s">
        <v>389</v>
      </c>
      <c r="D208" s="305">
        <v>396885.51</v>
      </c>
      <c r="E208" s="89">
        <v>37525</v>
      </c>
    </row>
    <row r="209" spans="1:5">
      <c r="C209" s="89" t="s">
        <v>390</v>
      </c>
      <c r="D209" s="305">
        <v>59106</v>
      </c>
      <c r="E209" s="89">
        <v>5970</v>
      </c>
    </row>
    <row r="210" spans="1:5">
      <c r="C210" s="89"/>
      <c r="D210" s="302">
        <f>SUM(D205:D209)</f>
        <v>2869479.51</v>
      </c>
      <c r="E210" s="93">
        <f>SUM(E206:E209)</f>
        <v>2695131</v>
      </c>
    </row>
    <row r="212" spans="1:5">
      <c r="A212" s="89">
        <v>20</v>
      </c>
      <c r="B212" s="89">
        <v>1</v>
      </c>
      <c r="C212" s="90" t="s">
        <v>391</v>
      </c>
      <c r="D212" s="302"/>
      <c r="E212" s="90"/>
    </row>
    <row r="213" spans="1:5">
      <c r="C213" s="89" t="s">
        <v>392</v>
      </c>
      <c r="D213" s="305">
        <v>5288348</v>
      </c>
      <c r="E213" s="89">
        <v>4704158</v>
      </c>
    </row>
    <row r="214" spans="1:5">
      <c r="C214" s="89" t="s">
        <v>393</v>
      </c>
      <c r="D214" s="305">
        <v>64974</v>
      </c>
      <c r="E214" s="89">
        <v>122749</v>
      </c>
    </row>
    <row r="215" spans="1:5">
      <c r="C215" s="89" t="s">
        <v>394</v>
      </c>
      <c r="D215" s="305">
        <v>61555</v>
      </c>
      <c r="E215" s="89">
        <v>107045</v>
      </c>
    </row>
    <row r="216" spans="1:5">
      <c r="C216" s="89" t="s">
        <v>395</v>
      </c>
      <c r="D216" s="305">
        <v>111795</v>
      </c>
      <c r="E216" s="89">
        <v>105118</v>
      </c>
    </row>
    <row r="217" spans="1:5">
      <c r="C217" s="89" t="s">
        <v>396</v>
      </c>
      <c r="D217" s="305">
        <v>72094</v>
      </c>
      <c r="E217" s="89">
        <v>77698</v>
      </c>
    </row>
    <row r="218" spans="1:5">
      <c r="C218" s="89" t="s">
        <v>397</v>
      </c>
      <c r="D218" s="305">
        <v>94037</v>
      </c>
      <c r="E218" s="89">
        <v>31647</v>
      </c>
    </row>
    <row r="219" spans="1:5">
      <c r="C219" s="89" t="s">
        <v>398</v>
      </c>
      <c r="D219" s="305">
        <v>92475</v>
      </c>
      <c r="E219" s="89"/>
    </row>
    <row r="220" spans="1:5">
      <c r="C220" s="89"/>
      <c r="D220" s="302">
        <f>SUM(D213:D219)</f>
        <v>5785278</v>
      </c>
      <c r="E220" s="93">
        <f>SUM(E213:E219)</f>
        <v>5148415</v>
      </c>
    </row>
    <row r="222" spans="1:5">
      <c r="A222" s="89">
        <v>21</v>
      </c>
      <c r="B222" s="89">
        <v>3</v>
      </c>
      <c r="C222" s="90" t="s">
        <v>399</v>
      </c>
      <c r="D222" s="302"/>
      <c r="E222" s="90"/>
    </row>
    <row r="223" spans="1:5">
      <c r="C223" s="89" t="s">
        <v>400</v>
      </c>
      <c r="D223" s="305">
        <v>466811.65</v>
      </c>
      <c r="E223" s="89">
        <v>28676</v>
      </c>
    </row>
    <row r="224" spans="1:5">
      <c r="C224" s="89" t="s">
        <v>401</v>
      </c>
      <c r="D224" s="305">
        <v>38366</v>
      </c>
      <c r="E224" s="89">
        <v>276711</v>
      </c>
    </row>
    <row r="225" spans="1:5">
      <c r="C225" s="89" t="s">
        <v>402</v>
      </c>
      <c r="D225" s="303"/>
      <c r="E225" s="89">
        <v>1413</v>
      </c>
    </row>
    <row r="226" spans="1:5">
      <c r="C226" s="89" t="s">
        <v>403</v>
      </c>
      <c r="D226" s="305">
        <v>410321.91999999998</v>
      </c>
      <c r="E226" s="89">
        <v>142471</v>
      </c>
    </row>
    <row r="227" spans="1:5">
      <c r="C227" s="89" t="s">
        <v>404</v>
      </c>
      <c r="D227" s="303"/>
      <c r="E227" s="89">
        <v>481036</v>
      </c>
    </row>
    <row r="228" spans="1:5">
      <c r="C228" s="89" t="s">
        <v>405</v>
      </c>
      <c r="D228" s="305">
        <v>10869</v>
      </c>
      <c r="E228" s="89">
        <v>152942</v>
      </c>
    </row>
    <row r="229" spans="1:5">
      <c r="C229" s="89"/>
      <c r="D229" s="302">
        <f>SUM(D223:D228)</f>
        <v>926368.57000000007</v>
      </c>
      <c r="E229" s="93">
        <f>SUM(E223:E228)</f>
        <v>1083249</v>
      </c>
    </row>
    <row r="231" spans="1:5">
      <c r="A231" s="89">
        <v>21</v>
      </c>
      <c r="B231" s="89">
        <v>4</v>
      </c>
      <c r="C231" s="90" t="s">
        <v>406</v>
      </c>
      <c r="D231" s="302"/>
      <c r="E231" s="90"/>
    </row>
    <row r="233" spans="1:5">
      <c r="C233" s="99" t="s">
        <v>407</v>
      </c>
      <c r="D233" s="305">
        <v>144</v>
      </c>
      <c r="E233" s="99"/>
    </row>
    <row r="234" spans="1:5">
      <c r="C234" s="89" t="s">
        <v>408</v>
      </c>
      <c r="D234" s="305">
        <v>41109</v>
      </c>
      <c r="E234" s="89">
        <v>20331</v>
      </c>
    </row>
    <row r="235" spans="1:5">
      <c r="C235" s="89" t="s">
        <v>409</v>
      </c>
      <c r="D235" s="303"/>
      <c r="E235" s="89">
        <v>138770</v>
      </c>
    </row>
    <row r="236" spans="1:5">
      <c r="C236" s="89" t="s">
        <v>410</v>
      </c>
      <c r="D236" s="303"/>
      <c r="E236" s="89">
        <v>1000</v>
      </c>
    </row>
    <row r="237" spans="1:5">
      <c r="C237" s="89" t="s">
        <v>411</v>
      </c>
      <c r="D237" s="305">
        <v>3450</v>
      </c>
      <c r="E237" s="89"/>
    </row>
    <row r="238" spans="1:5">
      <c r="C238" s="89"/>
      <c r="D238" s="302">
        <f>SUM(D233:D237)</f>
        <v>44703</v>
      </c>
      <c r="E238" s="90">
        <f>SUM(E234:E236)</f>
        <v>160101</v>
      </c>
    </row>
    <row r="240" spans="1:5">
      <c r="A240" s="89">
        <v>21</v>
      </c>
      <c r="B240" s="89">
        <v>7</v>
      </c>
      <c r="C240" s="90" t="s">
        <v>412</v>
      </c>
      <c r="D240" s="302"/>
      <c r="E240" s="90"/>
    </row>
    <row r="241" spans="1:5">
      <c r="C241" s="89" t="s">
        <v>413</v>
      </c>
      <c r="D241" s="305">
        <v>485422</v>
      </c>
      <c r="E241" s="89">
        <v>552189</v>
      </c>
    </row>
    <row r="242" spans="1:5">
      <c r="C242" s="89" t="s">
        <v>414</v>
      </c>
      <c r="D242" s="305">
        <v>286900</v>
      </c>
      <c r="E242" s="89">
        <v>537626</v>
      </c>
    </row>
    <row r="243" spans="1:5">
      <c r="C243" s="89" t="s">
        <v>415</v>
      </c>
      <c r="D243" s="305">
        <v>62442</v>
      </c>
      <c r="E243" s="89">
        <v>48000</v>
      </c>
    </row>
    <row r="244" spans="1:5">
      <c r="C244" s="89"/>
      <c r="D244" s="302">
        <f>SUM(D241:D243)</f>
        <v>834764</v>
      </c>
      <c r="E244" s="93">
        <f>SUM(E241:E243)</f>
        <v>1137815</v>
      </c>
    </row>
    <row r="246" spans="1:5">
      <c r="A246" s="89">
        <v>21</v>
      </c>
      <c r="B246" s="89">
        <v>8</v>
      </c>
      <c r="C246" s="90" t="s">
        <v>416</v>
      </c>
      <c r="D246" s="302"/>
      <c r="E246" s="90"/>
    </row>
    <row r="247" spans="1:5">
      <c r="C247" s="89" t="s">
        <v>417</v>
      </c>
      <c r="D247" s="305">
        <v>177501</v>
      </c>
      <c r="E247" s="89">
        <v>66977</v>
      </c>
    </row>
    <row r="248" spans="1:5">
      <c r="C248" s="89"/>
      <c r="D248" s="302">
        <f>SUM(D247:D247)</f>
        <v>177501</v>
      </c>
      <c r="E248" s="93">
        <f>SUM(E247:E247)</f>
        <v>66977</v>
      </c>
    </row>
    <row r="250" spans="1:5">
      <c r="A250" s="89">
        <v>21</v>
      </c>
      <c r="B250" s="89">
        <v>14</v>
      </c>
      <c r="C250" s="90" t="s">
        <v>418</v>
      </c>
      <c r="D250" s="302"/>
      <c r="E250" s="90"/>
    </row>
    <row r="251" spans="1:5">
      <c r="C251" s="89" t="s">
        <v>419</v>
      </c>
      <c r="D251" s="305">
        <v>52500</v>
      </c>
      <c r="E251" s="89">
        <v>71450</v>
      </c>
    </row>
    <row r="252" spans="1:5">
      <c r="C252" s="89" t="s">
        <v>420</v>
      </c>
      <c r="D252" s="305">
        <v>9739</v>
      </c>
      <c r="E252" s="89">
        <v>23790</v>
      </c>
    </row>
    <row r="253" spans="1:5">
      <c r="C253" s="89"/>
      <c r="D253" s="302">
        <f>SUM(D251:D252)</f>
        <v>62239</v>
      </c>
      <c r="E253" s="93">
        <f>SUM(E251:E252)</f>
        <v>95240</v>
      </c>
    </row>
    <row r="255" spans="1:5">
      <c r="A255" s="89">
        <v>21</v>
      </c>
      <c r="B255" s="89">
        <v>15</v>
      </c>
      <c r="C255" s="90" t="s">
        <v>369</v>
      </c>
      <c r="D255" s="302"/>
      <c r="E255" s="90"/>
    </row>
    <row r="256" spans="1:5">
      <c r="C256" s="89" t="s">
        <v>421</v>
      </c>
      <c r="D256" s="305">
        <v>7423.52</v>
      </c>
      <c r="E256" s="89">
        <v>0</v>
      </c>
    </row>
    <row r="257" spans="1:5">
      <c r="C257" s="89" t="s">
        <v>422</v>
      </c>
      <c r="D257" s="305">
        <v>32000</v>
      </c>
      <c r="E257" s="89">
        <v>9824</v>
      </c>
    </row>
    <row r="258" spans="1:5">
      <c r="C258" s="89" t="s">
        <v>423</v>
      </c>
      <c r="D258" s="303"/>
      <c r="E258" s="89">
        <v>0</v>
      </c>
    </row>
    <row r="259" spans="1:5">
      <c r="C259" s="89" t="s">
        <v>424</v>
      </c>
      <c r="D259" s="305">
        <v>37174.339999999997</v>
      </c>
      <c r="E259" s="89">
        <v>72352</v>
      </c>
    </row>
    <row r="260" spans="1:5">
      <c r="C260" s="89" t="s">
        <v>425</v>
      </c>
      <c r="D260" s="305">
        <v>104330.4</v>
      </c>
      <c r="E260" s="89">
        <v>131250</v>
      </c>
    </row>
    <row r="261" spans="1:5">
      <c r="C261" s="89" t="s">
        <v>426</v>
      </c>
      <c r="D261" s="305">
        <f>115951.69+2515.43</f>
        <v>118467.12</v>
      </c>
      <c r="E261" s="89">
        <v>0</v>
      </c>
    </row>
    <row r="262" spans="1:5">
      <c r="C262" s="89" t="s">
        <v>369</v>
      </c>
      <c r="D262" s="305">
        <v>127635.56</v>
      </c>
      <c r="E262" s="89">
        <v>89208</v>
      </c>
    </row>
    <row r="263" spans="1:5">
      <c r="C263" s="89" t="s">
        <v>427</v>
      </c>
      <c r="D263" s="303"/>
      <c r="E263" s="89">
        <v>0</v>
      </c>
    </row>
    <row r="264" spans="1:5">
      <c r="C264" s="89" t="s">
        <v>428</v>
      </c>
      <c r="D264" s="305">
        <v>32256</v>
      </c>
      <c r="E264" s="89">
        <v>61033</v>
      </c>
    </row>
    <row r="265" spans="1:5">
      <c r="C265" s="89" t="s">
        <v>429</v>
      </c>
      <c r="D265" s="303"/>
      <c r="E265" s="89">
        <v>2400</v>
      </c>
    </row>
    <row r="266" spans="1:5">
      <c r="C266" s="89" t="s">
        <v>430</v>
      </c>
      <c r="D266" s="305">
        <v>18834</v>
      </c>
      <c r="E266" s="89">
        <v>17128</v>
      </c>
    </row>
    <row r="267" spans="1:5">
      <c r="C267" s="89" t="s">
        <v>431</v>
      </c>
      <c r="D267" s="305">
        <v>42495.85</v>
      </c>
      <c r="E267" s="89">
        <v>35146</v>
      </c>
    </row>
    <row r="268" spans="1:5">
      <c r="C268" s="89"/>
      <c r="D268" s="303"/>
      <c r="E268" s="89"/>
    </row>
    <row r="269" spans="1:5">
      <c r="C269" s="89"/>
      <c r="D269" s="302">
        <f>SUM(D256:D268)</f>
        <v>520616.79</v>
      </c>
      <c r="E269" s="93">
        <f>SUM(E256:E267)</f>
        <v>418341</v>
      </c>
    </row>
    <row r="271" spans="1:5">
      <c r="A271" s="89">
        <v>22</v>
      </c>
      <c r="B271" s="89">
        <v>20</v>
      </c>
      <c r="C271" s="90" t="s">
        <v>432</v>
      </c>
      <c r="D271" s="302"/>
      <c r="E271" s="90"/>
    </row>
    <row r="272" spans="1:5">
      <c r="C272" s="89" t="s">
        <v>433</v>
      </c>
      <c r="D272" s="305">
        <v>50000</v>
      </c>
      <c r="E272" s="89">
        <v>600000</v>
      </c>
    </row>
    <row r="273" spans="1:5">
      <c r="C273" s="89" t="s">
        <v>434</v>
      </c>
      <c r="D273" s="305">
        <v>688210</v>
      </c>
      <c r="E273" s="89">
        <v>819540</v>
      </c>
    </row>
    <row r="274" spans="1:5">
      <c r="C274" s="99" t="s">
        <v>569</v>
      </c>
      <c r="D274" s="305">
        <v>308190</v>
      </c>
      <c r="E274" s="99"/>
    </row>
    <row r="275" spans="1:5">
      <c r="C275" s="89" t="s">
        <v>435</v>
      </c>
      <c r="D275" s="305">
        <v>20196</v>
      </c>
      <c r="E275" s="89">
        <v>54765</v>
      </c>
    </row>
    <row r="276" spans="1:5">
      <c r="C276" s="89"/>
      <c r="D276" s="302">
        <f>SUM(D272:D275)</f>
        <v>1066596</v>
      </c>
      <c r="E276" s="89"/>
    </row>
    <row r="278" spans="1:5">
      <c r="A278" s="89">
        <v>22</v>
      </c>
      <c r="B278" s="89">
        <v>21</v>
      </c>
      <c r="C278" s="90" t="s">
        <v>436</v>
      </c>
      <c r="D278" s="302"/>
      <c r="E278" s="90"/>
    </row>
    <row r="279" spans="1:5">
      <c r="C279" s="89" t="s">
        <v>437</v>
      </c>
      <c r="D279" s="305">
        <v>243750</v>
      </c>
      <c r="E279" s="89">
        <v>255000</v>
      </c>
    </row>
    <row r="280" spans="1:5">
      <c r="C280" s="89" t="s">
        <v>438</v>
      </c>
      <c r="D280" s="303"/>
      <c r="E280" s="89"/>
    </row>
    <row r="281" spans="1:5">
      <c r="C281" s="89"/>
      <c r="D281" s="302">
        <f t="shared" ref="D281:E281" si="2">SUM(D279:D280)</f>
        <v>243750</v>
      </c>
      <c r="E281" s="93">
        <f t="shared" si="2"/>
        <v>255000</v>
      </c>
    </row>
  </sheetData>
  <mergeCells count="1">
    <mergeCell ref="A1:E1"/>
  </mergeCells>
  <pageMargins left="0.70763888888888904" right="0.70763888888888904" top="0.74791666666666701" bottom="0.74791666666666701" header="0.31388888888888899" footer="0.31388888888888899"/>
  <pageSetup scale="75" orientation="portrait" r:id="rId1"/>
  <headerFooter alignWithMargins="0"/>
  <rowBreaks count="4" manualBreakCount="4">
    <brk id="58" max="4" man="1"/>
    <brk id="113" max="4" man="1"/>
    <brk id="175" max="4" man="1"/>
    <brk id="229"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38"/>
  <sheetViews>
    <sheetView view="pageBreakPreview" topLeftCell="A5" zoomScaleNormal="100" zoomScaleSheetLayoutView="100" workbookViewId="0">
      <selection activeCell="C25" sqref="C25"/>
    </sheetView>
  </sheetViews>
  <sheetFormatPr defaultColWidth="9.140625" defaultRowHeight="12.75"/>
  <cols>
    <col min="1" max="1" width="23.140625" style="40" customWidth="1"/>
    <col min="2" max="2" width="12.7109375" style="40" customWidth="1"/>
    <col min="3" max="3" width="11.42578125" style="40" bestFit="1" customWidth="1"/>
    <col min="4" max="4" width="11.28515625" style="40" customWidth="1"/>
    <col min="5" max="6" width="12.7109375" style="40" customWidth="1"/>
    <col min="7" max="7" width="10.28515625" style="40" customWidth="1"/>
    <col min="8" max="8" width="11.28515625" style="40" customWidth="1"/>
    <col min="9" max="11" width="12.7109375" style="40" customWidth="1"/>
    <col min="12" max="12" width="9.140625" style="40"/>
    <col min="13" max="14" width="12.85546875" style="40"/>
    <col min="15" max="16384" width="9.140625" style="40"/>
  </cols>
  <sheetData>
    <row r="2" spans="1:12" ht="22.5">
      <c r="A2" s="317" t="s">
        <v>79</v>
      </c>
      <c r="B2" s="318"/>
      <c r="C2" s="318"/>
      <c r="D2" s="318"/>
      <c r="E2" s="318"/>
      <c r="F2" s="318"/>
      <c r="G2" s="318"/>
      <c r="H2" s="318"/>
      <c r="I2" s="318"/>
      <c r="J2" s="318"/>
      <c r="K2" s="319"/>
    </row>
    <row r="3" spans="1:12" ht="15.75">
      <c r="A3" s="414" t="str">
        <f>Sch!B2</f>
        <v>Notes forming part of Financial Statements for the year ended March 31, 2018</v>
      </c>
      <c r="B3" s="415"/>
      <c r="C3" s="415"/>
      <c r="D3" s="415"/>
      <c r="E3" s="415"/>
      <c r="F3" s="415"/>
      <c r="G3" s="415"/>
      <c r="H3" s="415"/>
      <c r="I3" s="415"/>
      <c r="J3" s="415"/>
      <c r="K3" s="416"/>
    </row>
    <row r="4" spans="1:12" ht="25.5">
      <c r="A4" s="41"/>
      <c r="B4" s="42"/>
      <c r="C4" s="42"/>
      <c r="D4" s="42"/>
      <c r="E4" s="42"/>
      <c r="F4" s="42"/>
      <c r="G4" s="42"/>
      <c r="H4" s="42"/>
      <c r="I4" s="42"/>
      <c r="J4" s="42"/>
      <c r="K4" s="42"/>
    </row>
    <row r="5" spans="1:12" ht="16.5" customHeight="1">
      <c r="A5" s="417" t="s">
        <v>439</v>
      </c>
      <c r="B5" s="418"/>
      <c r="C5" s="418"/>
      <c r="D5" s="418"/>
      <c r="E5" s="418"/>
      <c r="F5" s="418"/>
      <c r="G5" s="418"/>
      <c r="H5" s="418"/>
      <c r="I5" s="418"/>
      <c r="J5" s="418"/>
      <c r="K5" s="419"/>
    </row>
    <row r="6" spans="1:12" ht="16.5" customHeight="1">
      <c r="A6" s="43"/>
      <c r="B6" s="43"/>
      <c r="C6" s="43"/>
      <c r="D6" s="43"/>
      <c r="E6" s="43"/>
      <c r="F6" s="43"/>
      <c r="G6" s="43"/>
      <c r="H6" s="43"/>
      <c r="I6" s="43"/>
      <c r="J6" s="43"/>
      <c r="K6" s="43"/>
    </row>
    <row r="7" spans="1:12">
      <c r="A7" s="423" t="s">
        <v>11</v>
      </c>
      <c r="B7" s="420" t="s">
        <v>440</v>
      </c>
      <c r="C7" s="421"/>
      <c r="D7" s="421"/>
      <c r="E7" s="422"/>
      <c r="F7" s="420" t="s">
        <v>441</v>
      </c>
      <c r="G7" s="421"/>
      <c r="H7" s="421"/>
      <c r="I7" s="422"/>
      <c r="J7" s="421" t="s">
        <v>442</v>
      </c>
      <c r="K7" s="422"/>
      <c r="L7" s="411" t="s">
        <v>443</v>
      </c>
    </row>
    <row r="8" spans="1:12" ht="13.15" customHeight="1">
      <c r="A8" s="424"/>
      <c r="B8" s="423" t="str">
        <f>"As at 01.04."&amp;Link!C3&amp;""</f>
        <v>As at 01.04.2017</v>
      </c>
      <c r="C8" s="423" t="s">
        <v>444</v>
      </c>
      <c r="D8" s="423" t="s">
        <v>445</v>
      </c>
      <c r="E8" s="423" t="str">
        <f>"As at 31.03."&amp;Link!C5&amp;""</f>
        <v>As at 31.03.2018</v>
      </c>
      <c r="F8" s="423" t="str">
        <f>"As at 01.04."&amp;Link!C3&amp;""</f>
        <v>As at 01.04.2017</v>
      </c>
      <c r="G8" s="423" t="s">
        <v>446</v>
      </c>
      <c r="H8" s="423" t="s">
        <v>447</v>
      </c>
      <c r="I8" s="423" t="str">
        <f>"As at 31.03."&amp;Link!C5&amp;""</f>
        <v>As at 31.03.2018</v>
      </c>
      <c r="J8" s="423" t="str">
        <f>"As at 31.03."&amp;Link!C5&amp;""</f>
        <v>As at 31.03.2018</v>
      </c>
      <c r="K8" s="423" t="str">
        <f>"As at 31.03."&amp;Link!C3&amp;""</f>
        <v>As at 31.03.2017</v>
      </c>
      <c r="L8" s="412"/>
    </row>
    <row r="9" spans="1:12">
      <c r="A9" s="425"/>
      <c r="B9" s="425"/>
      <c r="C9" s="425"/>
      <c r="D9" s="425"/>
      <c r="E9" s="425"/>
      <c r="F9" s="425"/>
      <c r="G9" s="425"/>
      <c r="H9" s="425"/>
      <c r="I9" s="425"/>
      <c r="J9" s="425"/>
      <c r="K9" s="425"/>
      <c r="L9" s="413"/>
    </row>
    <row r="10" spans="1:12" ht="15">
      <c r="A10" s="44" t="s">
        <v>448</v>
      </c>
      <c r="B10" s="45"/>
      <c r="C10" s="46"/>
      <c r="D10" s="46"/>
      <c r="E10" s="47"/>
      <c r="F10" s="46"/>
      <c r="G10" s="46"/>
      <c r="H10" s="48"/>
      <c r="I10" s="65"/>
      <c r="J10" s="66"/>
      <c r="K10" s="67"/>
      <c r="L10" s="45"/>
    </row>
    <row r="11" spans="1:12" ht="15">
      <c r="A11" s="49" t="s">
        <v>449</v>
      </c>
      <c r="B11" s="50">
        <v>1153027</v>
      </c>
      <c r="C11" s="50">
        <v>5858443</v>
      </c>
      <c r="D11" s="50">
        <v>0</v>
      </c>
      <c r="E11" s="51">
        <f>B11+C11-D11</f>
        <v>7011470</v>
      </c>
      <c r="F11" s="50">
        <v>529140.58032725798</v>
      </c>
      <c r="G11" s="50">
        <f>128951+3107+6633</f>
        <v>138691</v>
      </c>
      <c r="H11" s="50">
        <v>0</v>
      </c>
      <c r="I11" s="68">
        <f>F11+G11-H11</f>
        <v>667831.58032725798</v>
      </c>
      <c r="J11" s="51">
        <f>E11-I11</f>
        <v>6343638.4196727425</v>
      </c>
      <c r="K11" s="50">
        <v>623886.41967274202</v>
      </c>
      <c r="L11" s="69">
        <v>4.7500000000000001E-2</v>
      </c>
    </row>
    <row r="12" spans="1:12" ht="15">
      <c r="A12" s="49" t="s">
        <v>450</v>
      </c>
      <c r="B12" s="50">
        <v>424619</v>
      </c>
      <c r="C12" s="48">
        <v>2202835.96</v>
      </c>
      <c r="D12" s="48">
        <v>0</v>
      </c>
      <c r="E12" s="51">
        <f t="shared" ref="E12:E17" si="0">B12+C12-D12</f>
        <v>2627454.96</v>
      </c>
      <c r="F12" s="50">
        <v>183480</v>
      </c>
      <c r="G12" s="50">
        <f>45132+2850+6639</f>
        <v>54621</v>
      </c>
      <c r="H12" s="50">
        <v>0</v>
      </c>
      <c r="I12" s="68">
        <f t="shared" ref="I12:I17" si="1">F12+G12-H12</f>
        <v>238101</v>
      </c>
      <c r="J12" s="51">
        <f t="shared" ref="J12:J17" si="2">E12-I12</f>
        <v>2389353.96</v>
      </c>
      <c r="K12" s="50">
        <v>241139</v>
      </c>
      <c r="L12" s="69">
        <v>4.7500000000000001E-2</v>
      </c>
    </row>
    <row r="13" spans="1:12" ht="15">
      <c r="A13" s="49" t="s">
        <v>451</v>
      </c>
      <c r="B13" s="50">
        <v>4564410</v>
      </c>
      <c r="C13" s="48">
        <f>1155200+48008</f>
        <v>1203208</v>
      </c>
      <c r="D13" s="48">
        <v>0</v>
      </c>
      <c r="E13" s="51">
        <f t="shared" si="0"/>
        <v>5767618</v>
      </c>
      <c r="F13" s="50">
        <v>3563618</v>
      </c>
      <c r="G13" s="50">
        <f>212607+39973+11576</f>
        <v>264156</v>
      </c>
      <c r="H13" s="50">
        <v>0</v>
      </c>
      <c r="I13" s="68">
        <f t="shared" si="1"/>
        <v>3827774</v>
      </c>
      <c r="J13" s="51">
        <f t="shared" si="2"/>
        <v>1939844</v>
      </c>
      <c r="K13" s="50">
        <v>1000792</v>
      </c>
      <c r="L13" s="69">
        <v>0.16209999999999999</v>
      </c>
    </row>
    <row r="14" spans="1:12" ht="15">
      <c r="A14" s="49" t="s">
        <v>452</v>
      </c>
      <c r="B14" s="50">
        <v>2545875</v>
      </c>
      <c r="C14" s="48">
        <v>2526767</v>
      </c>
      <c r="D14" s="48">
        <v>0</v>
      </c>
      <c r="E14" s="51">
        <f t="shared" si="0"/>
        <v>5072642</v>
      </c>
      <c r="F14" s="50">
        <v>1015068</v>
      </c>
      <c r="G14" s="50">
        <f>260369+9921</f>
        <v>270290</v>
      </c>
      <c r="H14" s="50">
        <v>0</v>
      </c>
      <c r="I14" s="68">
        <f t="shared" si="1"/>
        <v>1285358</v>
      </c>
      <c r="J14" s="51">
        <f t="shared" si="2"/>
        <v>3787284</v>
      </c>
      <c r="K14" s="50">
        <v>1530807</v>
      </c>
      <c r="L14" s="69">
        <v>6.3299999999999995E-2</v>
      </c>
    </row>
    <row r="15" spans="1:12" ht="15">
      <c r="A15" s="49" t="s">
        <v>453</v>
      </c>
      <c r="B15" s="50">
        <v>591008</v>
      </c>
      <c r="C15" s="48">
        <v>0</v>
      </c>
      <c r="D15" s="48">
        <v>0</v>
      </c>
      <c r="E15" s="51">
        <f t="shared" si="0"/>
        <v>591008</v>
      </c>
      <c r="F15" s="50">
        <v>206137.76953865401</v>
      </c>
      <c r="G15" s="50">
        <v>39921</v>
      </c>
      <c r="H15" s="50">
        <v>0</v>
      </c>
      <c r="I15" s="68">
        <f t="shared" si="1"/>
        <v>246058.76953865401</v>
      </c>
      <c r="J15" s="51">
        <f t="shared" si="2"/>
        <v>344949.23046134599</v>
      </c>
      <c r="K15" s="50">
        <v>384870.23046134599</v>
      </c>
      <c r="L15" s="69">
        <v>4.7500000000000001E-2</v>
      </c>
    </row>
    <row r="16" spans="1:12" ht="15">
      <c r="A16" s="49" t="s">
        <v>454</v>
      </c>
      <c r="B16" s="50">
        <v>331742</v>
      </c>
      <c r="C16" s="48">
        <v>0</v>
      </c>
      <c r="D16" s="48">
        <v>0</v>
      </c>
      <c r="E16" s="51">
        <f t="shared" si="0"/>
        <v>331742</v>
      </c>
      <c r="F16" s="50">
        <v>191869.69788488699</v>
      </c>
      <c r="G16" s="50">
        <v>42537</v>
      </c>
      <c r="H16" s="50">
        <v>0</v>
      </c>
      <c r="I16" s="68">
        <f t="shared" si="1"/>
        <v>234406.69788488699</v>
      </c>
      <c r="J16" s="51">
        <f t="shared" si="2"/>
        <v>97335.302115113009</v>
      </c>
      <c r="K16" s="50">
        <v>139872.30211511301</v>
      </c>
      <c r="L16" s="69">
        <v>4.7500000000000001E-2</v>
      </c>
    </row>
    <row r="17" spans="1:12" ht="15">
      <c r="A17" s="49" t="s">
        <v>455</v>
      </c>
      <c r="B17" s="50">
        <v>158423</v>
      </c>
      <c r="C17" s="50">
        <v>0</v>
      </c>
      <c r="D17" s="48">
        <v>0</v>
      </c>
      <c r="E17" s="51">
        <f t="shared" si="0"/>
        <v>158423</v>
      </c>
      <c r="F17" s="50">
        <v>146894.27664980799</v>
      </c>
      <c r="G17" s="50">
        <v>3094</v>
      </c>
      <c r="H17" s="50">
        <v>0</v>
      </c>
      <c r="I17" s="68">
        <f t="shared" si="1"/>
        <v>149988.27664980799</v>
      </c>
      <c r="J17" s="51">
        <f t="shared" si="2"/>
        <v>8434.7233501920127</v>
      </c>
      <c r="K17" s="50">
        <v>11528.7233501918</v>
      </c>
      <c r="L17" s="70">
        <v>4.7500000000000001E-2</v>
      </c>
    </row>
    <row r="18" spans="1:12" ht="15">
      <c r="A18" s="49"/>
      <c r="B18" s="52">
        <f t="shared" ref="B18:K18" si="3">SUM(B11:B17)</f>
        <v>9769104</v>
      </c>
      <c r="C18" s="53">
        <f t="shared" si="3"/>
        <v>11791253.960000001</v>
      </c>
      <c r="D18" s="53">
        <f t="shared" si="3"/>
        <v>0</v>
      </c>
      <c r="E18" s="54">
        <f t="shared" si="3"/>
        <v>21560357.960000001</v>
      </c>
      <c r="F18" s="52">
        <f t="shared" si="3"/>
        <v>5836208.3244006066</v>
      </c>
      <c r="G18" s="52">
        <f t="shared" si="3"/>
        <v>813310</v>
      </c>
      <c r="H18" s="52">
        <f t="shared" si="3"/>
        <v>0</v>
      </c>
      <c r="I18" s="71">
        <f t="shared" si="3"/>
        <v>6649518.3244006066</v>
      </c>
      <c r="J18" s="54">
        <f t="shared" si="3"/>
        <v>14910839.635599393</v>
      </c>
      <c r="K18" s="52">
        <f t="shared" si="3"/>
        <v>3932895.675599393</v>
      </c>
      <c r="L18" s="72"/>
    </row>
    <row r="19" spans="1:12" ht="15">
      <c r="A19" s="55" t="s">
        <v>456</v>
      </c>
      <c r="B19" s="50"/>
      <c r="C19" s="48"/>
      <c r="D19" s="48"/>
      <c r="E19" s="51"/>
      <c r="F19" s="50"/>
      <c r="G19" s="50"/>
      <c r="H19" s="50"/>
      <c r="I19" s="68"/>
      <c r="J19" s="51"/>
      <c r="K19" s="50"/>
      <c r="L19" s="73"/>
    </row>
    <row r="20" spans="1:12" ht="15">
      <c r="A20" s="49" t="s">
        <v>457</v>
      </c>
      <c r="B20" s="50">
        <v>2607155</v>
      </c>
      <c r="C20" s="48">
        <v>1802000</v>
      </c>
      <c r="D20" s="48">
        <v>0</v>
      </c>
      <c r="E20" s="51">
        <f t="shared" ref="E20:E22" si="4">B20+C20-D20</f>
        <v>4409155</v>
      </c>
      <c r="F20" s="50">
        <v>1577428.10149572</v>
      </c>
      <c r="G20" s="50">
        <f>19413+142028+1133</f>
        <v>162574</v>
      </c>
      <c r="H20" s="50">
        <v>0</v>
      </c>
      <c r="I20" s="68">
        <f t="shared" ref="I20:I22" si="5">F20+G20-H20</f>
        <v>1740002.10149572</v>
      </c>
      <c r="J20" s="51">
        <f t="shared" ref="J20:J22" si="6">E20-I20</f>
        <v>2669152.89850428</v>
      </c>
      <c r="K20" s="50">
        <v>1029726.89850428</v>
      </c>
      <c r="L20" s="69">
        <v>0.16209999999999999</v>
      </c>
    </row>
    <row r="21" spans="1:12" ht="15">
      <c r="A21" s="49" t="s">
        <v>458</v>
      </c>
      <c r="B21" s="50">
        <v>442229</v>
      </c>
      <c r="C21" s="48"/>
      <c r="D21" s="48">
        <v>0</v>
      </c>
      <c r="E21" s="51">
        <f t="shared" si="4"/>
        <v>442229</v>
      </c>
      <c r="F21" s="50">
        <v>420118.92180682498</v>
      </c>
      <c r="G21" s="50">
        <v>0</v>
      </c>
      <c r="H21" s="50">
        <v>0</v>
      </c>
      <c r="I21" s="68">
        <f t="shared" si="5"/>
        <v>420118.92180682498</v>
      </c>
      <c r="J21" s="51">
        <f t="shared" si="6"/>
        <v>22110.078193175024</v>
      </c>
      <c r="K21" s="50">
        <v>22110.078193174701</v>
      </c>
      <c r="L21" s="69">
        <v>0.16209999999999999</v>
      </c>
    </row>
    <row r="22" spans="1:12" ht="15">
      <c r="A22" s="49" t="s">
        <v>459</v>
      </c>
      <c r="B22" s="50">
        <v>0</v>
      </c>
      <c r="C22" s="48">
        <v>300000</v>
      </c>
      <c r="D22" s="48">
        <v>0</v>
      </c>
      <c r="E22" s="51">
        <f t="shared" si="4"/>
        <v>300000</v>
      </c>
      <c r="F22" s="50">
        <v>0</v>
      </c>
      <c r="G22" s="50">
        <v>5205</v>
      </c>
      <c r="H22" s="50"/>
      <c r="I22" s="68">
        <f t="shared" si="5"/>
        <v>5205</v>
      </c>
      <c r="J22" s="51">
        <f t="shared" si="6"/>
        <v>294795</v>
      </c>
      <c r="K22" s="50">
        <v>0</v>
      </c>
      <c r="L22" s="69"/>
    </row>
    <row r="23" spans="1:12" ht="15">
      <c r="A23" s="49"/>
      <c r="B23" s="52">
        <f t="shared" ref="B23:K23" si="7">SUM(B20:B22)</f>
        <v>3049384</v>
      </c>
      <c r="C23" s="52">
        <f t="shared" si="7"/>
        <v>2102000</v>
      </c>
      <c r="D23" s="52">
        <f t="shared" si="7"/>
        <v>0</v>
      </c>
      <c r="E23" s="52">
        <f t="shared" si="7"/>
        <v>5151384</v>
      </c>
      <c r="F23" s="52">
        <f t="shared" si="7"/>
        <v>1997547.0233025448</v>
      </c>
      <c r="G23" s="52">
        <f t="shared" si="7"/>
        <v>167779</v>
      </c>
      <c r="H23" s="52">
        <f t="shared" si="7"/>
        <v>0</v>
      </c>
      <c r="I23" s="52">
        <f t="shared" si="7"/>
        <v>2165326.0233025448</v>
      </c>
      <c r="J23" s="52">
        <f t="shared" si="7"/>
        <v>2986057.9766974552</v>
      </c>
      <c r="K23" s="52">
        <f t="shared" si="7"/>
        <v>1051836.9766974547</v>
      </c>
      <c r="L23" s="74"/>
    </row>
    <row r="24" spans="1:12" ht="15">
      <c r="A24" s="49"/>
      <c r="B24" s="56"/>
      <c r="C24" s="57"/>
      <c r="D24" s="57"/>
      <c r="E24" s="58"/>
      <c r="F24" s="56"/>
      <c r="G24" s="45"/>
      <c r="H24" s="50"/>
      <c r="I24" s="75"/>
      <c r="J24" s="76"/>
      <c r="K24" s="56"/>
      <c r="L24" s="73"/>
    </row>
    <row r="25" spans="1:12">
      <c r="A25" s="59" t="s">
        <v>460</v>
      </c>
      <c r="B25" s="60">
        <f>B18+B23</f>
        <v>12818488</v>
      </c>
      <c r="C25" s="60">
        <f t="shared" ref="C25:F25" si="8">C18+C23</f>
        <v>13893253.960000001</v>
      </c>
      <c r="D25" s="60">
        <f t="shared" si="8"/>
        <v>0</v>
      </c>
      <c r="E25" s="60">
        <f t="shared" si="8"/>
        <v>26711741.960000001</v>
      </c>
      <c r="F25" s="60">
        <f t="shared" si="8"/>
        <v>7833755.3477031514</v>
      </c>
      <c r="G25" s="60">
        <f t="shared" ref="G25:K25" si="9">G18+G23</f>
        <v>981089</v>
      </c>
      <c r="H25" s="60">
        <f t="shared" si="9"/>
        <v>0</v>
      </c>
      <c r="I25" s="60">
        <f t="shared" si="9"/>
        <v>8814844.3477031514</v>
      </c>
      <c r="J25" s="60">
        <f t="shared" si="9"/>
        <v>17896897.612296849</v>
      </c>
      <c r="K25" s="60">
        <f t="shared" si="9"/>
        <v>4984732.6522968477</v>
      </c>
      <c r="L25" s="77"/>
    </row>
    <row r="26" spans="1:12" ht="15">
      <c r="A26" s="61" t="s">
        <v>461</v>
      </c>
      <c r="B26" s="62">
        <v>11606310</v>
      </c>
      <c r="C26" s="62">
        <v>1212178</v>
      </c>
      <c r="D26" s="62">
        <v>0</v>
      </c>
      <c r="E26" s="63">
        <f>B26+C26-D26</f>
        <v>12818488</v>
      </c>
      <c r="F26" s="60">
        <v>6773754.3477031495</v>
      </c>
      <c r="G26" s="60">
        <v>1060001</v>
      </c>
      <c r="H26" s="60">
        <f>H19+H24</f>
        <v>0</v>
      </c>
      <c r="I26" s="60">
        <f>+F26+G26-H26</f>
        <v>7833755.3477031495</v>
      </c>
      <c r="J26" s="60">
        <v>4984733</v>
      </c>
      <c r="K26" s="60">
        <v>4832556</v>
      </c>
      <c r="L26" s="78"/>
    </row>
    <row r="27" spans="1:12">
      <c r="A27" s="64"/>
      <c r="B27" s="64"/>
      <c r="C27" s="64"/>
      <c r="D27" s="64"/>
      <c r="E27" s="64"/>
      <c r="F27" s="64"/>
      <c r="G27" s="64"/>
      <c r="H27" s="64"/>
      <c r="I27" s="64"/>
      <c r="J27" s="64"/>
      <c r="K27" s="64"/>
      <c r="L27" s="64"/>
    </row>
    <row r="36" spans="5:5">
      <c r="E36" s="40">
        <f>+C20+K20</f>
        <v>2831726.89850428</v>
      </c>
    </row>
    <row r="37" spans="5:5">
      <c r="E37" s="40">
        <v>2839827</v>
      </c>
    </row>
    <row r="38" spans="5:5">
      <c r="E38" s="40">
        <f>+E36-E37</f>
        <v>-8100.1014957199804</v>
      </c>
    </row>
  </sheetData>
  <mergeCells count="18">
    <mergeCell ref="J8:J9"/>
    <mergeCell ref="K8:K9"/>
    <mergeCell ref="L7:L9"/>
    <mergeCell ref="A2:K2"/>
    <mergeCell ref="A3:K3"/>
    <mergeCell ref="A5:K5"/>
    <mergeCell ref="B7:E7"/>
    <mergeCell ref="F7:I7"/>
    <mergeCell ref="J7:K7"/>
    <mergeCell ref="A7:A9"/>
    <mergeCell ref="B8:B9"/>
    <mergeCell ref="C8:C9"/>
    <mergeCell ref="D8:D9"/>
    <mergeCell ref="E8:E9"/>
    <mergeCell ref="F8:F9"/>
    <mergeCell ref="G8:G9"/>
    <mergeCell ref="H8:H9"/>
    <mergeCell ref="I8:I9"/>
  </mergeCells>
  <pageMargins left="0.35416666666666702" right="0.15625" top="0.90416666666666701" bottom="0.39305555555555599" header="0.31388888888888899" footer="0.15625"/>
  <pageSetup paperSize="9" scale="96"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2"/>
  <sheetViews>
    <sheetView view="pageBreakPreview" topLeftCell="A22" zoomScale="115" zoomScaleNormal="100" zoomScaleSheetLayoutView="115" workbookViewId="0">
      <selection activeCell="B63" sqref="B63:C63"/>
    </sheetView>
  </sheetViews>
  <sheetFormatPr defaultColWidth="9" defaultRowHeight="18" customHeight="1"/>
  <cols>
    <col min="1" max="1" width="5.140625" style="29" customWidth="1"/>
    <col min="2" max="2" width="42.28515625" style="29" customWidth="1"/>
    <col min="3" max="3" width="54.7109375" style="29" customWidth="1"/>
    <col min="4" max="254" width="9.140625" style="29"/>
    <col min="255" max="255" width="42.28515625" style="29" customWidth="1"/>
    <col min="256" max="256" width="50.42578125" style="29" customWidth="1"/>
    <col min="257" max="510" width="9.140625" style="29"/>
    <col min="511" max="511" width="42.28515625" style="29" customWidth="1"/>
    <col min="512" max="512" width="50.42578125" style="29" customWidth="1"/>
    <col min="513" max="766" width="9.140625" style="29"/>
    <col min="767" max="767" width="42.28515625" style="29" customWidth="1"/>
    <col min="768" max="768" width="50.42578125" style="29" customWidth="1"/>
    <col min="769" max="1022" width="9.140625" style="29"/>
    <col min="1023" max="1023" width="42.28515625" style="29" customWidth="1"/>
    <col min="1024" max="1024" width="50.42578125" style="29" customWidth="1"/>
    <col min="1025" max="1278" width="9.140625" style="29"/>
    <col min="1279" max="1279" width="42.28515625" style="29" customWidth="1"/>
    <col min="1280" max="1280" width="50.42578125" style="29" customWidth="1"/>
    <col min="1281" max="1534" width="9.140625" style="29"/>
    <col min="1535" max="1535" width="42.28515625" style="29" customWidth="1"/>
    <col min="1536" max="1536" width="50.42578125" style="29" customWidth="1"/>
    <col min="1537" max="1790" width="9.140625" style="29"/>
    <col min="1791" max="1791" width="42.28515625" style="29" customWidth="1"/>
    <col min="1792" max="1792" width="50.42578125" style="29" customWidth="1"/>
    <col min="1793" max="2046" width="9.140625" style="29"/>
    <col min="2047" max="2047" width="42.28515625" style="29" customWidth="1"/>
    <col min="2048" max="2048" width="50.42578125" style="29" customWidth="1"/>
    <col min="2049" max="2302" width="9.140625" style="29"/>
    <col min="2303" max="2303" width="42.28515625" style="29" customWidth="1"/>
    <col min="2304" max="2304" width="50.42578125" style="29" customWidth="1"/>
    <col min="2305" max="2558" width="9.140625" style="29"/>
    <col min="2559" max="2559" width="42.28515625" style="29" customWidth="1"/>
    <col min="2560" max="2560" width="50.42578125" style="29" customWidth="1"/>
    <col min="2561" max="2814" width="9.140625" style="29"/>
    <col min="2815" max="2815" width="42.28515625" style="29" customWidth="1"/>
    <col min="2816" max="2816" width="50.42578125" style="29" customWidth="1"/>
    <col min="2817" max="3070" width="9.140625" style="29"/>
    <col min="3071" max="3071" width="42.28515625" style="29" customWidth="1"/>
    <col min="3072" max="3072" width="50.42578125" style="29" customWidth="1"/>
    <col min="3073" max="3326" width="9.140625" style="29"/>
    <col min="3327" max="3327" width="42.28515625" style="29" customWidth="1"/>
    <col min="3328" max="3328" width="50.42578125" style="29" customWidth="1"/>
    <col min="3329" max="3582" width="9.140625" style="29"/>
    <col min="3583" max="3583" width="42.28515625" style="29" customWidth="1"/>
    <col min="3584" max="3584" width="50.42578125" style="29" customWidth="1"/>
    <col min="3585" max="3838" width="9.140625" style="29"/>
    <col min="3839" max="3839" width="42.28515625" style="29" customWidth="1"/>
    <col min="3840" max="3840" width="50.42578125" style="29" customWidth="1"/>
    <col min="3841" max="4094" width="9.140625" style="29"/>
    <col min="4095" max="4095" width="42.28515625" style="29" customWidth="1"/>
    <col min="4096" max="4096" width="50.42578125" style="29" customWidth="1"/>
    <col min="4097" max="4350" width="9.140625" style="29"/>
    <col min="4351" max="4351" width="42.28515625" style="29" customWidth="1"/>
    <col min="4352" max="4352" width="50.42578125" style="29" customWidth="1"/>
    <col min="4353" max="4606" width="9.140625" style="29"/>
    <col min="4607" max="4607" width="42.28515625" style="29" customWidth="1"/>
    <col min="4608" max="4608" width="50.42578125" style="29" customWidth="1"/>
    <col min="4609" max="4862" width="9.140625" style="29"/>
    <col min="4863" max="4863" width="42.28515625" style="29" customWidth="1"/>
    <col min="4864" max="4864" width="50.42578125" style="29" customWidth="1"/>
    <col min="4865" max="5118" width="9.140625" style="29"/>
    <col min="5119" max="5119" width="42.28515625" style="29" customWidth="1"/>
    <col min="5120" max="5120" width="50.42578125" style="29" customWidth="1"/>
    <col min="5121" max="5374" width="9.140625" style="29"/>
    <col min="5375" max="5375" width="42.28515625" style="29" customWidth="1"/>
    <col min="5376" max="5376" width="50.42578125" style="29" customWidth="1"/>
    <col min="5377" max="5630" width="9.140625" style="29"/>
    <col min="5631" max="5631" width="42.28515625" style="29" customWidth="1"/>
    <col min="5632" max="5632" width="50.42578125" style="29" customWidth="1"/>
    <col min="5633" max="5886" width="9.140625" style="29"/>
    <col min="5887" max="5887" width="42.28515625" style="29" customWidth="1"/>
    <col min="5888" max="5888" width="50.42578125" style="29" customWidth="1"/>
    <col min="5889" max="6142" width="9.140625" style="29"/>
    <col min="6143" max="6143" width="42.28515625" style="29" customWidth="1"/>
    <col min="6144" max="6144" width="50.42578125" style="29" customWidth="1"/>
    <col min="6145" max="6398" width="9.140625" style="29"/>
    <col min="6399" max="6399" width="42.28515625" style="29" customWidth="1"/>
    <col min="6400" max="6400" width="50.42578125" style="29" customWidth="1"/>
    <col min="6401" max="6654" width="9.140625" style="29"/>
    <col min="6655" max="6655" width="42.28515625" style="29" customWidth="1"/>
    <col min="6656" max="6656" width="50.42578125" style="29" customWidth="1"/>
    <col min="6657" max="6910" width="9.140625" style="29"/>
    <col min="6911" max="6911" width="42.28515625" style="29" customWidth="1"/>
    <col min="6912" max="6912" width="50.42578125" style="29" customWidth="1"/>
    <col min="6913" max="7166" width="9.140625" style="29"/>
    <col min="7167" max="7167" width="42.28515625" style="29" customWidth="1"/>
    <col min="7168" max="7168" width="50.42578125" style="29" customWidth="1"/>
    <col min="7169" max="7422" width="9.140625" style="29"/>
    <col min="7423" max="7423" width="42.28515625" style="29" customWidth="1"/>
    <col min="7424" max="7424" width="50.42578125" style="29" customWidth="1"/>
    <col min="7425" max="7678" width="9.140625" style="29"/>
    <col min="7679" max="7679" width="42.28515625" style="29" customWidth="1"/>
    <col min="7680" max="7680" width="50.42578125" style="29" customWidth="1"/>
    <col min="7681" max="7934" width="9.140625" style="29"/>
    <col min="7935" max="7935" width="42.28515625" style="29" customWidth="1"/>
    <col min="7936" max="7936" width="50.42578125" style="29" customWidth="1"/>
    <col min="7937" max="8190" width="9.140625" style="29"/>
    <col min="8191" max="8191" width="42.28515625" style="29" customWidth="1"/>
    <col min="8192" max="8192" width="50.42578125" style="29" customWidth="1"/>
    <col min="8193" max="8446" width="9.140625" style="29"/>
    <col min="8447" max="8447" width="42.28515625" style="29" customWidth="1"/>
    <col min="8448" max="8448" width="50.42578125" style="29" customWidth="1"/>
    <col min="8449" max="8702" width="9.140625" style="29"/>
    <col min="8703" max="8703" width="42.28515625" style="29" customWidth="1"/>
    <col min="8704" max="8704" width="50.42578125" style="29" customWidth="1"/>
    <col min="8705" max="8958" width="9.140625" style="29"/>
    <col min="8959" max="8959" width="42.28515625" style="29" customWidth="1"/>
    <col min="8960" max="8960" width="50.42578125" style="29" customWidth="1"/>
    <col min="8961" max="9214" width="9.140625" style="29"/>
    <col min="9215" max="9215" width="42.28515625" style="29" customWidth="1"/>
    <col min="9216" max="9216" width="50.42578125" style="29" customWidth="1"/>
    <col min="9217" max="9470" width="9.140625" style="29"/>
    <col min="9471" max="9471" width="42.28515625" style="29" customWidth="1"/>
    <col min="9472" max="9472" width="50.42578125" style="29" customWidth="1"/>
    <col min="9473" max="9726" width="9.140625" style="29"/>
    <col min="9727" max="9727" width="42.28515625" style="29" customWidth="1"/>
    <col min="9728" max="9728" width="50.42578125" style="29" customWidth="1"/>
    <col min="9729" max="9982" width="9.140625" style="29"/>
    <col min="9983" max="9983" width="42.28515625" style="29" customWidth="1"/>
    <col min="9984" max="9984" width="50.42578125" style="29" customWidth="1"/>
    <col min="9985" max="10238" width="9.140625" style="29"/>
    <col min="10239" max="10239" width="42.28515625" style="29" customWidth="1"/>
    <col min="10240" max="10240" width="50.42578125" style="29" customWidth="1"/>
    <col min="10241" max="10494" width="9.140625" style="29"/>
    <col min="10495" max="10495" width="42.28515625" style="29" customWidth="1"/>
    <col min="10496" max="10496" width="50.42578125" style="29" customWidth="1"/>
    <col min="10497" max="10750" width="9.140625" style="29"/>
    <col min="10751" max="10751" width="42.28515625" style="29" customWidth="1"/>
    <col min="10752" max="10752" width="50.42578125" style="29" customWidth="1"/>
    <col min="10753" max="11006" width="9.140625" style="29"/>
    <col min="11007" max="11007" width="42.28515625" style="29" customWidth="1"/>
    <col min="11008" max="11008" width="50.42578125" style="29" customWidth="1"/>
    <col min="11009" max="11262" width="9.140625" style="29"/>
    <col min="11263" max="11263" width="42.28515625" style="29" customWidth="1"/>
    <col min="11264" max="11264" width="50.42578125" style="29" customWidth="1"/>
    <col min="11265" max="11518" width="9.140625" style="29"/>
    <col min="11519" max="11519" width="42.28515625" style="29" customWidth="1"/>
    <col min="11520" max="11520" width="50.42578125" style="29" customWidth="1"/>
    <col min="11521" max="11774" width="9.140625" style="29"/>
    <col min="11775" max="11775" width="42.28515625" style="29" customWidth="1"/>
    <col min="11776" max="11776" width="50.42578125" style="29" customWidth="1"/>
    <col min="11777" max="12030" width="9.140625" style="29"/>
    <col min="12031" max="12031" width="42.28515625" style="29" customWidth="1"/>
    <col min="12032" max="12032" width="50.42578125" style="29" customWidth="1"/>
    <col min="12033" max="12286" width="9.140625" style="29"/>
    <col min="12287" max="12287" width="42.28515625" style="29" customWidth="1"/>
    <col min="12288" max="12288" width="50.42578125" style="29" customWidth="1"/>
    <col min="12289" max="12542" width="9.140625" style="29"/>
    <col min="12543" max="12543" width="42.28515625" style="29" customWidth="1"/>
    <col min="12544" max="12544" width="50.42578125" style="29" customWidth="1"/>
    <col min="12545" max="12798" width="9.140625" style="29"/>
    <col min="12799" max="12799" width="42.28515625" style="29" customWidth="1"/>
    <col min="12800" max="12800" width="50.42578125" style="29" customWidth="1"/>
    <col min="12801" max="13054" width="9.140625" style="29"/>
    <col min="13055" max="13055" width="42.28515625" style="29" customWidth="1"/>
    <col min="13056" max="13056" width="50.42578125" style="29" customWidth="1"/>
    <col min="13057" max="13310" width="9.140625" style="29"/>
    <col min="13311" max="13311" width="42.28515625" style="29" customWidth="1"/>
    <col min="13312" max="13312" width="50.42578125" style="29" customWidth="1"/>
    <col min="13313" max="13566" width="9.140625" style="29"/>
    <col min="13567" max="13567" width="42.28515625" style="29" customWidth="1"/>
    <col min="13568" max="13568" width="50.42578125" style="29" customWidth="1"/>
    <col min="13569" max="13822" width="9.140625" style="29"/>
    <col min="13823" max="13823" width="42.28515625" style="29" customWidth="1"/>
    <col min="13824" max="13824" width="50.42578125" style="29" customWidth="1"/>
    <col min="13825" max="14078" width="9.140625" style="29"/>
    <col min="14079" max="14079" width="42.28515625" style="29" customWidth="1"/>
    <col min="14080" max="14080" width="50.42578125" style="29" customWidth="1"/>
    <col min="14081" max="14334" width="9.140625" style="29"/>
    <col min="14335" max="14335" width="42.28515625" style="29" customWidth="1"/>
    <col min="14336" max="14336" width="50.42578125" style="29" customWidth="1"/>
    <col min="14337" max="14590" width="9.140625" style="29"/>
    <col min="14591" max="14591" width="42.28515625" style="29" customWidth="1"/>
    <col min="14592" max="14592" width="50.42578125" style="29" customWidth="1"/>
    <col min="14593" max="14846" width="9.140625" style="29"/>
    <col min="14847" max="14847" width="42.28515625" style="29" customWidth="1"/>
    <col min="14848" max="14848" width="50.42578125" style="29" customWidth="1"/>
    <col min="14849" max="15102" width="9.140625" style="29"/>
    <col min="15103" max="15103" width="42.28515625" style="29" customWidth="1"/>
    <col min="15104" max="15104" width="50.42578125" style="29" customWidth="1"/>
    <col min="15105" max="15358" width="9.140625" style="29"/>
    <col min="15359" max="15359" width="42.28515625" style="29" customWidth="1"/>
    <col min="15360" max="15360" width="50.42578125" style="29" customWidth="1"/>
    <col min="15361" max="15614" width="9.140625" style="29"/>
    <col min="15615" max="15615" width="42.28515625" style="29" customWidth="1"/>
    <col min="15616" max="15616" width="50.42578125" style="29" customWidth="1"/>
    <col min="15617" max="15870" width="9.140625" style="29"/>
    <col min="15871" max="15871" width="42.28515625" style="29" customWidth="1"/>
    <col min="15872" max="15872" width="50.42578125" style="29" customWidth="1"/>
    <col min="15873" max="16126" width="9.140625" style="29"/>
    <col min="16127" max="16127" width="42.28515625" style="29" customWidth="1"/>
    <col min="16128" max="16128" width="50.42578125" style="29" customWidth="1"/>
    <col min="16129" max="16384" width="9.140625" style="29"/>
  </cols>
  <sheetData>
    <row r="1" spans="1:8" ht="24" customHeight="1">
      <c r="B1" s="317" t="s">
        <v>79</v>
      </c>
      <c r="C1" s="319"/>
      <c r="D1" s="30"/>
      <c r="E1" s="30"/>
      <c r="F1" s="30"/>
      <c r="G1" s="30"/>
      <c r="H1" s="30"/>
    </row>
    <row r="2" spans="1:8" ht="20.25" customHeight="1">
      <c r="B2" s="326" t="str">
        <f>F.A.!A3</f>
        <v>Notes forming part of Financial Statements for the year ended March 31, 2018</v>
      </c>
      <c r="C2" s="328"/>
      <c r="D2" s="30"/>
      <c r="E2" s="30"/>
      <c r="F2" s="30"/>
      <c r="G2" s="30"/>
      <c r="H2" s="30"/>
    </row>
    <row r="3" spans="1:8" ht="18" customHeight="1">
      <c r="B3" s="426"/>
      <c r="C3" s="426"/>
    </row>
    <row r="4" spans="1:8" ht="18" customHeight="1">
      <c r="B4" s="427" t="s">
        <v>462</v>
      </c>
      <c r="C4" s="428"/>
    </row>
    <row r="5" spans="1:8" ht="18" customHeight="1">
      <c r="B5" s="429"/>
      <c r="C5" s="430"/>
    </row>
    <row r="6" spans="1:8" ht="18" customHeight="1">
      <c r="A6" s="33"/>
      <c r="B6" s="431" t="s">
        <v>463</v>
      </c>
      <c r="C6" s="432"/>
    </row>
    <row r="7" spans="1:8" ht="18" customHeight="1">
      <c r="B7" s="429"/>
      <c r="C7" s="430"/>
    </row>
    <row r="8" spans="1:8" ht="18" customHeight="1">
      <c r="B8" s="433" t="s">
        <v>464</v>
      </c>
      <c r="C8" s="434"/>
    </row>
    <row r="9" spans="1:8" ht="18" customHeight="1">
      <c r="B9" s="433"/>
      <c r="C9" s="434"/>
    </row>
    <row r="10" spans="1:8" ht="36" customHeight="1">
      <c r="B10" s="435" t="s">
        <v>465</v>
      </c>
      <c r="C10" s="436"/>
    </row>
    <row r="11" spans="1:8" ht="18" customHeight="1">
      <c r="B11" s="429"/>
      <c r="C11" s="430"/>
    </row>
    <row r="12" spans="1:8" ht="18" customHeight="1">
      <c r="B12" s="433" t="s">
        <v>466</v>
      </c>
      <c r="C12" s="434"/>
    </row>
    <row r="13" spans="1:8" ht="18" customHeight="1">
      <c r="B13" s="429"/>
      <c r="C13" s="430"/>
    </row>
    <row r="14" spans="1:8" ht="48" customHeight="1">
      <c r="B14" s="437" t="s">
        <v>467</v>
      </c>
      <c r="C14" s="438"/>
    </row>
    <row r="15" spans="1:8" ht="18" customHeight="1">
      <c r="B15" s="429"/>
      <c r="C15" s="430"/>
    </row>
    <row r="16" spans="1:8" ht="18" customHeight="1">
      <c r="B16" s="433" t="s">
        <v>468</v>
      </c>
      <c r="C16" s="434"/>
    </row>
    <row r="17" spans="2:3" ht="35.25" customHeight="1">
      <c r="B17" s="437" t="s">
        <v>469</v>
      </c>
      <c r="C17" s="438"/>
    </row>
    <row r="18" spans="2:3" ht="18" customHeight="1">
      <c r="B18" s="429"/>
      <c r="C18" s="430"/>
    </row>
    <row r="19" spans="2:3" ht="18" customHeight="1">
      <c r="B19" s="433" t="s">
        <v>470</v>
      </c>
      <c r="C19" s="434"/>
    </row>
    <row r="20" spans="2:3" ht="18" customHeight="1">
      <c r="B20" s="429"/>
      <c r="C20" s="430"/>
    </row>
    <row r="21" spans="2:3" ht="37.5" customHeight="1">
      <c r="B21" s="437" t="s">
        <v>471</v>
      </c>
      <c r="C21" s="438"/>
    </row>
    <row r="22" spans="2:3" ht="18" customHeight="1">
      <c r="B22" s="437"/>
      <c r="C22" s="438"/>
    </row>
    <row r="23" spans="2:3" ht="34.5" customHeight="1">
      <c r="B23" s="437" t="s">
        <v>472</v>
      </c>
      <c r="C23" s="438"/>
    </row>
    <row r="24" spans="2:3" ht="18" customHeight="1">
      <c r="B24" s="439"/>
      <c r="C24" s="440"/>
    </row>
    <row r="26" spans="2:3" ht="22.5" customHeight="1">
      <c r="B26" s="317" t="s">
        <v>79</v>
      </c>
      <c r="C26" s="319"/>
    </row>
    <row r="27" spans="2:3" ht="18.75" customHeight="1">
      <c r="B27" s="326" t="str">
        <f>B2</f>
        <v>Notes forming part of Financial Statements for the year ended March 31, 2018</v>
      </c>
      <c r="C27" s="328"/>
    </row>
    <row r="29" spans="2:3" ht="9.9499999999999993" customHeight="1">
      <c r="B29" s="36"/>
      <c r="C29" s="37"/>
    </row>
    <row r="30" spans="2:3" ht="18" customHeight="1">
      <c r="B30" s="433" t="s">
        <v>473</v>
      </c>
      <c r="C30" s="434"/>
    </row>
    <row r="31" spans="2:3" ht="9.9499999999999993" customHeight="1">
      <c r="B31" s="433"/>
      <c r="C31" s="434"/>
    </row>
    <row r="32" spans="2:3" ht="37.5" customHeight="1">
      <c r="B32" s="437" t="s">
        <v>474</v>
      </c>
      <c r="C32" s="438"/>
    </row>
    <row r="33" spans="2:8" ht="9.9499999999999993" customHeight="1">
      <c r="B33" s="429"/>
      <c r="C33" s="430"/>
    </row>
    <row r="34" spans="2:8" ht="14.1" customHeight="1">
      <c r="B34" s="433" t="s">
        <v>475</v>
      </c>
      <c r="C34" s="434"/>
    </row>
    <row r="35" spans="2:8" ht="14.1" customHeight="1">
      <c r="B35" s="433"/>
      <c r="C35" s="434"/>
    </row>
    <row r="36" spans="2:8" ht="33" customHeight="1">
      <c r="B36" s="437" t="s">
        <v>476</v>
      </c>
      <c r="C36" s="438"/>
    </row>
    <row r="37" spans="2:8" ht="14.1" customHeight="1">
      <c r="B37" s="31"/>
      <c r="C37" s="32"/>
    </row>
    <row r="38" spans="2:8" ht="18" customHeight="1">
      <c r="B38" s="433" t="s">
        <v>477</v>
      </c>
      <c r="C38" s="434"/>
    </row>
    <row r="39" spans="2:8" ht="9.9499999999999993" customHeight="1">
      <c r="B39" s="429"/>
      <c r="C39" s="430"/>
    </row>
    <row r="40" spans="2:8" ht="15" customHeight="1">
      <c r="B40" s="437" t="s">
        <v>478</v>
      </c>
      <c r="C40" s="438"/>
    </row>
    <row r="41" spans="2:8" ht="45" customHeight="1">
      <c r="B41" s="441" t="s">
        <v>479</v>
      </c>
      <c r="C41" s="442"/>
    </row>
    <row r="42" spans="2:8" ht="30.75" customHeight="1">
      <c r="B42" s="441" t="s">
        <v>480</v>
      </c>
      <c r="C42" s="442"/>
    </row>
    <row r="43" spans="2:8" ht="9.9499999999999993" customHeight="1">
      <c r="B43" s="443"/>
      <c r="C43" s="444"/>
    </row>
    <row r="44" spans="2:8" ht="18" customHeight="1">
      <c r="B44" s="433" t="s">
        <v>481</v>
      </c>
      <c r="C44" s="434"/>
      <c r="F44" s="447" t="s">
        <v>482</v>
      </c>
      <c r="G44" s="447"/>
      <c r="H44" s="447"/>
    </row>
    <row r="45" spans="2:8" ht="9.9499999999999993" customHeight="1">
      <c r="B45" s="429"/>
      <c r="C45" s="430"/>
      <c r="F45" s="447"/>
      <c r="G45" s="447"/>
      <c r="H45" s="447"/>
    </row>
    <row r="46" spans="2:8" ht="48" customHeight="1">
      <c r="B46" s="443" t="s">
        <v>483</v>
      </c>
      <c r="C46" s="444"/>
      <c r="D46" s="445"/>
      <c r="E46" s="445"/>
    </row>
    <row r="47" spans="2:8" ht="9.9499999999999993" customHeight="1">
      <c r="B47" s="429"/>
      <c r="C47" s="430"/>
    </row>
    <row r="48" spans="2:8" ht="15" customHeight="1">
      <c r="B48" s="433" t="s">
        <v>484</v>
      </c>
      <c r="C48" s="434"/>
    </row>
    <row r="49" spans="2:12" ht="9.9499999999999993" customHeight="1">
      <c r="B49" s="429"/>
      <c r="C49" s="430"/>
    </row>
    <row r="50" spans="2:12" ht="18" customHeight="1">
      <c r="B50" s="429" t="s">
        <v>485</v>
      </c>
      <c r="C50" s="430"/>
    </row>
    <row r="51" spans="2:12" ht="9.9499999999999993" customHeight="1">
      <c r="B51" s="429"/>
      <c r="C51" s="430"/>
    </row>
    <row r="52" spans="2:12" ht="18" customHeight="1">
      <c r="B52" s="433" t="s">
        <v>486</v>
      </c>
      <c r="C52" s="434"/>
    </row>
    <row r="53" spans="2:12" ht="9.9499999999999993" customHeight="1">
      <c r="B53" s="429"/>
      <c r="C53" s="430"/>
    </row>
    <row r="54" spans="2:12" ht="46.5" customHeight="1">
      <c r="B54" s="443" t="s">
        <v>487</v>
      </c>
      <c r="C54" s="444"/>
    </row>
    <row r="55" spans="2:12" ht="9.9499999999999993" customHeight="1">
      <c r="B55" s="429"/>
      <c r="C55" s="430"/>
    </row>
    <row r="56" spans="2:12" ht="15" customHeight="1">
      <c r="B56" s="433" t="s">
        <v>488</v>
      </c>
      <c r="C56" s="434"/>
    </row>
    <row r="57" spans="2:12" ht="9.9499999999999993" customHeight="1">
      <c r="B57" s="429"/>
      <c r="C57" s="430"/>
    </row>
    <row r="58" spans="2:12" ht="15" customHeight="1">
      <c r="B58" s="437" t="s">
        <v>489</v>
      </c>
      <c r="C58" s="438"/>
    </row>
    <row r="59" spans="2:12" ht="51" customHeight="1">
      <c r="B59" s="437" t="s">
        <v>490</v>
      </c>
      <c r="C59" s="438"/>
    </row>
    <row r="60" spans="2:12" ht="9.9499999999999993" customHeight="1">
      <c r="B60" s="34"/>
      <c r="C60" s="35"/>
    </row>
    <row r="61" spans="2:12" ht="15" customHeight="1">
      <c r="B61" s="433" t="s">
        <v>491</v>
      </c>
      <c r="C61" s="434"/>
    </row>
    <row r="62" spans="2:12" ht="9.9499999999999993" customHeight="1">
      <c r="B62" s="34"/>
      <c r="C62" s="35"/>
    </row>
    <row r="63" spans="2:12" ht="32.25" customHeight="1">
      <c r="B63" s="448" t="s">
        <v>492</v>
      </c>
      <c r="C63" s="449"/>
      <c r="E63" s="450"/>
      <c r="F63" s="450"/>
      <c r="G63" s="450"/>
      <c r="H63" s="450"/>
      <c r="I63" s="450"/>
      <c r="J63" s="450"/>
      <c r="K63" s="450"/>
      <c r="L63" s="450"/>
    </row>
    <row r="65" spans="2:3" ht="18" customHeight="1">
      <c r="B65" s="426"/>
      <c r="C65" s="426"/>
    </row>
    <row r="66" spans="2:3" ht="18" customHeight="1">
      <c r="B66" s="426"/>
      <c r="C66" s="426"/>
    </row>
    <row r="67" spans="2:3" ht="18" customHeight="1">
      <c r="B67" s="446"/>
      <c r="C67" s="446"/>
    </row>
    <row r="219" spans="2:2" ht="18" customHeight="1">
      <c r="B219" s="38" t="s">
        <v>493</v>
      </c>
    </row>
    <row r="220" spans="2:2" ht="18" customHeight="1">
      <c r="B220" s="38"/>
    </row>
    <row r="221" spans="2:2" ht="18" customHeight="1">
      <c r="B221" s="39" t="s">
        <v>494</v>
      </c>
    </row>
    <row r="222" spans="2:2" ht="18" customHeight="1">
      <c r="B222" s="38"/>
    </row>
    <row r="223" spans="2:2" ht="18" customHeight="1">
      <c r="B223" s="38" t="s">
        <v>495</v>
      </c>
    </row>
    <row r="224" spans="2:2" ht="18" customHeight="1">
      <c r="B224" s="38" t="s">
        <v>496</v>
      </c>
    </row>
    <row r="225" spans="2:2" ht="18" customHeight="1">
      <c r="B225" s="38" t="s">
        <v>497</v>
      </c>
    </row>
    <row r="226" spans="2:2" ht="18" customHeight="1">
      <c r="B226" s="38" t="s">
        <v>498</v>
      </c>
    </row>
    <row r="227" spans="2:2" ht="18" customHeight="1">
      <c r="B227" s="38"/>
    </row>
    <row r="228" spans="2:2" ht="18" customHeight="1">
      <c r="B228" s="38" t="s">
        <v>499</v>
      </c>
    </row>
    <row r="229" spans="2:2" ht="18" customHeight="1">
      <c r="B229" s="38"/>
    </row>
    <row r="230" spans="2:2" ht="18" customHeight="1">
      <c r="B230" s="38" t="s">
        <v>500</v>
      </c>
    </row>
    <row r="231" spans="2:2" ht="18" customHeight="1">
      <c r="B231" s="38"/>
    </row>
    <row r="232" spans="2:2" ht="18" customHeight="1">
      <c r="B232" s="38"/>
    </row>
  </sheetData>
  <mergeCells count="63">
    <mergeCell ref="B66:C66"/>
    <mergeCell ref="B67:C67"/>
    <mergeCell ref="F44:H45"/>
    <mergeCell ref="B59:C59"/>
    <mergeCell ref="B61:C61"/>
    <mergeCell ref="B63:C63"/>
    <mergeCell ref="E63:L63"/>
    <mergeCell ref="B65:C65"/>
    <mergeCell ref="B54:C54"/>
    <mergeCell ref="B55:C55"/>
    <mergeCell ref="B56:C56"/>
    <mergeCell ref="B57:C57"/>
    <mergeCell ref="B58:C58"/>
    <mergeCell ref="B49:C49"/>
    <mergeCell ref="B50:C50"/>
    <mergeCell ref="B51:C51"/>
    <mergeCell ref="B52:C52"/>
    <mergeCell ref="B53:C53"/>
    <mergeCell ref="B45:C45"/>
    <mergeCell ref="B46:C46"/>
    <mergeCell ref="D46:E46"/>
    <mergeCell ref="B47:C47"/>
    <mergeCell ref="B48:C48"/>
    <mergeCell ref="B40:C40"/>
    <mergeCell ref="B41:C41"/>
    <mergeCell ref="B42:C42"/>
    <mergeCell ref="B43:C43"/>
    <mergeCell ref="B44:C44"/>
    <mergeCell ref="B34:C34"/>
    <mergeCell ref="B35:C35"/>
    <mergeCell ref="B36:C36"/>
    <mergeCell ref="B38:C38"/>
    <mergeCell ref="B39:C39"/>
    <mergeCell ref="B27:C27"/>
    <mergeCell ref="B30:C30"/>
    <mergeCell ref="B31:C31"/>
    <mergeCell ref="B32:C32"/>
    <mergeCell ref="B33:C33"/>
    <mergeCell ref="B21:C21"/>
    <mergeCell ref="B22:C22"/>
    <mergeCell ref="B23:C23"/>
    <mergeCell ref="B24:C24"/>
    <mergeCell ref="B26:C26"/>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1:C1"/>
    <mergeCell ref="B2:C2"/>
    <mergeCell ref="B3:C3"/>
    <mergeCell ref="B4:C4"/>
    <mergeCell ref="B5:C5"/>
  </mergeCells>
  <printOptions horizontalCentered="1"/>
  <pageMargins left="0.59027777777777801" right="0.196527777777778" top="0.55000000000000004" bottom="0.35416666666666702" header="0.31388888888888899" footer="0.31388888888888899"/>
  <pageSetup scale="95" orientation="portrait" r:id="rId1"/>
  <headerFooter alignWithMargins="0"/>
  <rowBreaks count="1" manualBreakCount="1">
    <brk id="24" max="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32"/>
  <sheetViews>
    <sheetView view="pageBreakPreview" zoomScale="115" zoomScaleNormal="100" zoomScaleSheetLayoutView="115" workbookViewId="0">
      <selection activeCell="B11" sqref="B11:E14"/>
    </sheetView>
  </sheetViews>
  <sheetFormatPr defaultColWidth="9.140625" defaultRowHeight="15"/>
  <cols>
    <col min="1" max="1" width="4.5703125" style="8" customWidth="1"/>
    <col min="2" max="2" width="51" style="8" customWidth="1"/>
    <col min="3" max="3" width="18.85546875" style="8" customWidth="1"/>
    <col min="4" max="4" width="17" style="8" customWidth="1"/>
    <col min="5" max="5" width="16.42578125" style="8" customWidth="1"/>
    <col min="6" max="16384" width="9.140625" style="8"/>
  </cols>
  <sheetData>
    <row r="2" spans="2:5" ht="22.5">
      <c r="B2" s="451" t="s">
        <v>79</v>
      </c>
      <c r="C2" s="452"/>
      <c r="D2" s="452"/>
      <c r="E2" s="453"/>
    </row>
    <row r="3" spans="2:5" ht="18.75" customHeight="1">
      <c r="B3" s="454" t="str">
        <f>Notes!B2</f>
        <v>Notes forming part of Financial Statements for the year ended March 31, 2018</v>
      </c>
      <c r="C3" s="455"/>
      <c r="D3" s="455"/>
      <c r="E3" s="456"/>
    </row>
    <row r="4" spans="2:5">
      <c r="B4" s="457"/>
      <c r="C4" s="458"/>
      <c r="D4" s="458"/>
      <c r="E4" s="459"/>
    </row>
    <row r="5" spans="2:5">
      <c r="B5" s="460" t="s">
        <v>501</v>
      </c>
      <c r="C5" s="461"/>
      <c r="D5" s="461"/>
      <c r="E5" s="462"/>
    </row>
    <row r="6" spans="2:5">
      <c r="B6" s="463"/>
      <c r="C6" s="464"/>
      <c r="D6" s="464"/>
      <c r="E6" s="465"/>
    </row>
    <row r="7" spans="2:5" ht="30" customHeight="1">
      <c r="B7" s="466" t="s">
        <v>502</v>
      </c>
      <c r="C7" s="467"/>
      <c r="D7" s="467"/>
      <c r="E7" s="468"/>
    </row>
    <row r="8" spans="2:5">
      <c r="B8" s="457"/>
      <c r="C8" s="458"/>
      <c r="D8" s="458"/>
      <c r="E8" s="459"/>
    </row>
    <row r="9" spans="2:5">
      <c r="B9" s="460" t="s">
        <v>503</v>
      </c>
      <c r="C9" s="461"/>
      <c r="D9" s="461"/>
      <c r="E9" s="462"/>
    </row>
    <row r="10" spans="2:5">
      <c r="B10" s="463"/>
      <c r="C10" s="464"/>
      <c r="D10" s="464"/>
      <c r="E10" s="465"/>
    </row>
    <row r="11" spans="2:5">
      <c r="B11" s="466" t="s">
        <v>504</v>
      </c>
      <c r="C11" s="467"/>
      <c r="D11" s="467"/>
      <c r="E11" s="468"/>
    </row>
    <row r="12" spans="2:5">
      <c r="B12" s="466"/>
      <c r="C12" s="467"/>
      <c r="D12" s="467"/>
      <c r="E12" s="468"/>
    </row>
    <row r="13" spans="2:5">
      <c r="B13" s="466"/>
      <c r="C13" s="467"/>
      <c r="D13" s="467"/>
      <c r="E13" s="468"/>
    </row>
    <row r="14" spans="2:5">
      <c r="B14" s="466"/>
      <c r="C14" s="467"/>
      <c r="D14" s="467"/>
      <c r="E14" s="468"/>
    </row>
    <row r="15" spans="2:5">
      <c r="B15" s="469" t="s">
        <v>505</v>
      </c>
      <c r="C15" s="470"/>
      <c r="D15" s="470"/>
      <c r="E15" s="471"/>
    </row>
    <row r="16" spans="2:5" ht="45">
      <c r="B16" s="10"/>
      <c r="C16" s="11" t="s">
        <v>506</v>
      </c>
      <c r="D16" s="11" t="s">
        <v>507</v>
      </c>
      <c r="E16" s="12" t="s">
        <v>24</v>
      </c>
    </row>
    <row r="17" spans="2:6">
      <c r="B17" s="13"/>
      <c r="C17" s="14"/>
      <c r="D17" s="14"/>
      <c r="E17" s="15"/>
    </row>
    <row r="18" spans="2:6">
      <c r="B18" s="16" t="s">
        <v>508</v>
      </c>
      <c r="C18" s="14">
        <v>1.85</v>
      </c>
      <c r="D18" s="14">
        <f>2.39-1.85</f>
        <v>0.54</v>
      </c>
      <c r="E18" s="15">
        <v>2.39</v>
      </c>
    </row>
    <row r="19" spans="2:6">
      <c r="B19" s="16" t="s">
        <v>509</v>
      </c>
      <c r="C19" s="14">
        <v>0</v>
      </c>
      <c r="D19" s="14">
        <v>2.89</v>
      </c>
      <c r="E19" s="17">
        <v>2.89</v>
      </c>
    </row>
    <row r="20" spans="2:6">
      <c r="B20" s="16" t="s">
        <v>510</v>
      </c>
      <c r="C20" s="14">
        <v>0</v>
      </c>
      <c r="D20" s="252" t="s">
        <v>511</v>
      </c>
      <c r="E20" s="253" t="s">
        <v>511</v>
      </c>
    </row>
    <row r="21" spans="2:6">
      <c r="B21" s="16" t="s">
        <v>512</v>
      </c>
      <c r="C21" s="14">
        <v>1.85</v>
      </c>
      <c r="D21" s="14">
        <v>0</v>
      </c>
      <c r="E21" s="253" t="s">
        <v>513</v>
      </c>
    </row>
    <row r="22" spans="2:6">
      <c r="B22" s="16" t="s">
        <v>514</v>
      </c>
      <c r="C22" s="18">
        <f>C18+C19-C20-C21</f>
        <v>0</v>
      </c>
      <c r="D22" s="18">
        <f>D18+D19-D20-D21</f>
        <v>2.63</v>
      </c>
      <c r="E22" s="15">
        <f>E18+E19-E20-E21</f>
        <v>2.6300000000000003</v>
      </c>
      <c r="F22" s="8">
        <f>E18+E19-E20-E21</f>
        <v>2.6300000000000003</v>
      </c>
    </row>
    <row r="23" spans="2:6">
      <c r="B23" s="472"/>
      <c r="C23" s="473"/>
      <c r="D23" s="473"/>
      <c r="E23" s="474"/>
    </row>
    <row r="24" spans="2:6">
      <c r="B24" s="460" t="s">
        <v>515</v>
      </c>
      <c r="C24" s="461"/>
      <c r="D24" s="461"/>
      <c r="E24" s="462"/>
    </row>
    <row r="25" spans="2:6">
      <c r="B25" s="457"/>
      <c r="C25" s="458"/>
      <c r="D25" s="458"/>
      <c r="E25" s="459"/>
    </row>
    <row r="26" spans="2:6" ht="45.75" customHeight="1">
      <c r="B26" s="475" t="s">
        <v>516</v>
      </c>
      <c r="C26" s="476"/>
      <c r="D26" s="476"/>
      <c r="E26" s="477"/>
    </row>
    <row r="27" spans="2:6" s="7" customFormat="1" ht="15" customHeight="1">
      <c r="B27" s="478" t="s">
        <v>517</v>
      </c>
      <c r="C27" s="479"/>
      <c r="D27" s="479"/>
      <c r="E27" s="480"/>
    </row>
    <row r="28" spans="2:6" s="7" customFormat="1">
      <c r="B28" s="22" t="s">
        <v>518</v>
      </c>
      <c r="C28" s="464" t="s">
        <v>519</v>
      </c>
      <c r="D28" s="464"/>
      <c r="E28" s="465"/>
    </row>
    <row r="29" spans="2:6" s="7" customFormat="1" ht="15" customHeight="1">
      <c r="B29" s="22" t="s">
        <v>520</v>
      </c>
      <c r="C29" s="464" t="s">
        <v>521</v>
      </c>
      <c r="D29" s="464"/>
      <c r="E29" s="465"/>
    </row>
    <row r="30" spans="2:6" s="7" customFormat="1">
      <c r="B30" s="22" t="s">
        <v>522</v>
      </c>
      <c r="C30" s="464" t="s">
        <v>523</v>
      </c>
      <c r="D30" s="464"/>
      <c r="E30" s="465"/>
    </row>
    <row r="31" spans="2:6" s="7" customFormat="1">
      <c r="B31" s="9" t="s">
        <v>524</v>
      </c>
      <c r="C31" s="464" t="s">
        <v>525</v>
      </c>
      <c r="D31" s="464"/>
      <c r="E31" s="465"/>
    </row>
    <row r="32" spans="2:6" s="7" customFormat="1" ht="15" customHeight="1">
      <c r="B32" s="9" t="s">
        <v>526</v>
      </c>
      <c r="C32" s="464" t="s">
        <v>527</v>
      </c>
      <c r="D32" s="464"/>
      <c r="E32" s="465"/>
    </row>
    <row r="33" spans="2:5" s="7" customFormat="1">
      <c r="B33" s="9" t="s">
        <v>528</v>
      </c>
      <c r="C33" s="465" t="s">
        <v>529</v>
      </c>
      <c r="D33" s="465"/>
      <c r="E33" s="465"/>
    </row>
    <row r="34" spans="2:5" s="7" customFormat="1">
      <c r="B34" s="23" t="s">
        <v>530</v>
      </c>
      <c r="C34" s="465" t="s">
        <v>531</v>
      </c>
      <c r="D34" s="465"/>
      <c r="E34" s="465"/>
    </row>
    <row r="35" spans="2:5" s="7" customFormat="1">
      <c r="B35" s="24"/>
      <c r="C35" s="465"/>
      <c r="D35" s="465"/>
      <c r="E35" s="465"/>
    </row>
    <row r="36" spans="2:5" s="7" customFormat="1" ht="15" customHeight="1">
      <c r="B36" s="481" t="s">
        <v>532</v>
      </c>
      <c r="C36" s="482"/>
      <c r="D36" s="482"/>
      <c r="E36" s="483"/>
    </row>
    <row r="37" spans="2:5" s="7" customFormat="1" ht="15" customHeight="1">
      <c r="B37" s="25" t="s">
        <v>533</v>
      </c>
      <c r="C37" s="465" t="s">
        <v>534</v>
      </c>
      <c r="D37" s="465"/>
      <c r="E37" s="465"/>
    </row>
    <row r="38" spans="2:5" s="7" customFormat="1">
      <c r="B38" s="23" t="s">
        <v>535</v>
      </c>
      <c r="C38" s="465" t="s">
        <v>536</v>
      </c>
      <c r="D38" s="465"/>
      <c r="E38" s="465"/>
    </row>
    <row r="39" spans="2:5" s="7" customFormat="1">
      <c r="B39" s="463"/>
      <c r="C39" s="464"/>
      <c r="D39" s="464"/>
      <c r="E39" s="465"/>
    </row>
    <row r="40" spans="2:5" s="7" customFormat="1">
      <c r="B40" s="463" t="s">
        <v>537</v>
      </c>
      <c r="C40" s="464"/>
      <c r="D40" s="464"/>
      <c r="E40" s="465"/>
    </row>
    <row r="41" spans="2:5" s="7" customFormat="1">
      <c r="B41" s="463" t="s">
        <v>538</v>
      </c>
      <c r="C41" s="464"/>
      <c r="D41" s="464"/>
      <c r="E41" s="465"/>
    </row>
    <row r="42" spans="2:5" s="7" customFormat="1" ht="15" customHeight="1">
      <c r="B42" s="463" t="s">
        <v>539</v>
      </c>
      <c r="C42" s="464"/>
      <c r="D42" s="464"/>
      <c r="E42" s="465"/>
    </row>
    <row r="43" spans="2:5" s="7" customFormat="1" ht="15" customHeight="1">
      <c r="B43" s="463" t="s">
        <v>540</v>
      </c>
      <c r="C43" s="464"/>
      <c r="D43" s="464"/>
      <c r="E43" s="465"/>
    </row>
    <row r="44" spans="2:5" s="7" customFormat="1" ht="15" customHeight="1">
      <c r="B44" s="463" t="s">
        <v>541</v>
      </c>
      <c r="C44" s="464"/>
      <c r="D44" s="464"/>
      <c r="E44" s="465"/>
    </row>
    <row r="45" spans="2:5" s="7" customFormat="1" ht="15" customHeight="1">
      <c r="B45" s="463" t="s">
        <v>542</v>
      </c>
      <c r="C45" s="464"/>
      <c r="D45" s="464"/>
      <c r="E45" s="465"/>
    </row>
    <row r="46" spans="2:5" s="7" customFormat="1" ht="15" customHeight="1">
      <c r="B46" s="463" t="s">
        <v>543</v>
      </c>
      <c r="C46" s="464"/>
      <c r="D46" s="464"/>
      <c r="E46" s="465"/>
    </row>
    <row r="47" spans="2:5" s="7" customFormat="1">
      <c r="B47" s="463"/>
      <c r="C47" s="464"/>
      <c r="D47" s="464"/>
      <c r="E47" s="465"/>
    </row>
    <row r="48" spans="2:5" s="7" customFormat="1">
      <c r="B48" s="478" t="s">
        <v>544</v>
      </c>
      <c r="C48" s="479"/>
      <c r="D48" s="479"/>
      <c r="E48" s="480"/>
    </row>
    <row r="49" spans="2:5" s="7" customFormat="1">
      <c r="B49" s="19"/>
      <c r="C49" s="20"/>
      <c r="D49" s="20"/>
      <c r="E49" s="21"/>
    </row>
    <row r="50" spans="2:5" s="7" customFormat="1">
      <c r="B50" s="478"/>
      <c r="C50" s="479"/>
      <c r="D50" s="479"/>
      <c r="E50" s="480"/>
    </row>
    <row r="51" spans="2:5">
      <c r="B51" s="481"/>
      <c r="C51" s="482"/>
      <c r="D51" s="482"/>
      <c r="E51" s="483"/>
    </row>
    <row r="52" spans="2:5">
      <c r="B52" s="478" t="s">
        <v>545</v>
      </c>
      <c r="C52" s="479"/>
      <c r="D52" s="479"/>
      <c r="E52" s="480"/>
    </row>
    <row r="53" spans="2:5">
      <c r="B53" s="478" t="s">
        <v>49</v>
      </c>
      <c r="C53" s="479"/>
      <c r="D53" s="479"/>
      <c r="E53" s="480"/>
    </row>
    <row r="54" spans="2:5">
      <c r="B54" s="478" t="s">
        <v>546</v>
      </c>
      <c r="C54" s="479"/>
      <c r="D54" s="479"/>
      <c r="E54" s="480"/>
    </row>
    <row r="55" spans="2:5">
      <c r="B55" s="478" t="s">
        <v>52</v>
      </c>
      <c r="C55" s="479"/>
      <c r="D55" s="479"/>
      <c r="E55" s="480"/>
    </row>
    <row r="56" spans="2:5">
      <c r="B56" s="484" t="str">
        <f>Link!B7</f>
        <v>Date : 02/09/2018</v>
      </c>
      <c r="C56" s="485"/>
      <c r="D56" s="485"/>
      <c r="E56" s="486"/>
    </row>
    <row r="57" spans="2:5">
      <c r="B57" s="26"/>
      <c r="C57" s="27"/>
      <c r="D57" s="7"/>
      <c r="E57" s="7"/>
    </row>
    <row r="58" spans="2:5">
      <c r="B58" s="26"/>
      <c r="C58" s="26"/>
      <c r="D58" s="7"/>
      <c r="E58" s="7"/>
    </row>
    <row r="59" spans="2:5">
      <c r="B59" s="26"/>
      <c r="C59" s="26"/>
      <c r="D59" s="7"/>
      <c r="E59" s="7"/>
    </row>
    <row r="60" spans="2:5">
      <c r="B60" s="26"/>
      <c r="C60" s="26"/>
      <c r="D60" s="7"/>
      <c r="E60" s="7"/>
    </row>
    <row r="61" spans="2:5">
      <c r="B61" s="26"/>
      <c r="C61" s="26"/>
      <c r="D61" s="7"/>
      <c r="E61" s="7"/>
    </row>
    <row r="62" spans="2:5">
      <c r="B62" s="26"/>
      <c r="C62" s="26"/>
      <c r="D62" s="7"/>
      <c r="E62" s="7"/>
    </row>
    <row r="63" spans="2:5">
      <c r="B63" s="26"/>
      <c r="C63" s="26"/>
      <c r="D63" s="7"/>
      <c r="E63" s="7"/>
    </row>
    <row r="64" spans="2:5">
      <c r="B64" s="26"/>
      <c r="C64" s="26"/>
      <c r="D64" s="7"/>
      <c r="E64" s="7"/>
    </row>
    <row r="65" spans="2:3">
      <c r="B65" s="26"/>
      <c r="C65" s="26"/>
    </row>
    <row r="66" spans="2:3">
      <c r="B66" s="26"/>
      <c r="C66" s="28"/>
    </row>
    <row r="67" spans="2:3">
      <c r="B67" s="26"/>
      <c r="C67" s="28"/>
    </row>
    <row r="68" spans="2:3">
      <c r="B68" s="26"/>
      <c r="C68" s="28"/>
    </row>
    <row r="69" spans="2:3">
      <c r="B69" s="26"/>
      <c r="C69" s="28"/>
    </row>
    <row r="70" spans="2:3">
      <c r="B70" s="26"/>
      <c r="C70" s="28"/>
    </row>
    <row r="71" spans="2:3">
      <c r="B71" s="26"/>
      <c r="C71" s="28"/>
    </row>
    <row r="72" spans="2:3">
      <c r="B72" s="26"/>
      <c r="C72" s="28"/>
    </row>
    <row r="73" spans="2:3">
      <c r="B73" s="26"/>
      <c r="C73" s="28"/>
    </row>
    <row r="74" spans="2:3">
      <c r="B74" s="26"/>
      <c r="C74" s="28"/>
    </row>
    <row r="75" spans="2:3">
      <c r="B75" s="26"/>
      <c r="C75" s="28"/>
    </row>
    <row r="76" spans="2:3">
      <c r="B76" s="26"/>
      <c r="C76" s="28"/>
    </row>
    <row r="77" spans="2:3">
      <c r="B77" s="26"/>
      <c r="C77" s="28"/>
    </row>
    <row r="78" spans="2:3">
      <c r="B78" s="26"/>
      <c r="C78" s="28"/>
    </row>
    <row r="79" spans="2:3">
      <c r="B79" s="26"/>
      <c r="C79" s="28"/>
    </row>
    <row r="80" spans="2:3">
      <c r="B80" s="26"/>
      <c r="C80" s="26"/>
    </row>
    <row r="81" spans="2:3">
      <c r="B81" s="26"/>
      <c r="C81" s="26"/>
    </row>
    <row r="82" spans="2:3">
      <c r="B82" s="26"/>
      <c r="C82" s="26"/>
    </row>
    <row r="83" spans="2:3">
      <c r="B83" s="26"/>
      <c r="C83" s="26"/>
    </row>
    <row r="84" spans="2:3">
      <c r="B84" s="26"/>
      <c r="C84" s="26"/>
    </row>
    <row r="85" spans="2:3">
      <c r="B85" s="26"/>
      <c r="C85" s="26"/>
    </row>
    <row r="86" spans="2:3">
      <c r="B86" s="26"/>
      <c r="C86" s="26"/>
    </row>
    <row r="87" spans="2:3">
      <c r="B87" s="26"/>
      <c r="C87" s="26"/>
    </row>
    <row r="88" spans="2:3">
      <c r="B88" s="26"/>
      <c r="C88" s="26"/>
    </row>
    <row r="89" spans="2:3">
      <c r="B89" s="26"/>
      <c r="C89" s="26"/>
    </row>
    <row r="90" spans="2:3">
      <c r="B90" s="26"/>
      <c r="C90" s="26"/>
    </row>
    <row r="91" spans="2:3">
      <c r="B91" s="26"/>
      <c r="C91" s="26"/>
    </row>
    <row r="92" spans="2:3">
      <c r="B92" s="26"/>
      <c r="C92" s="26"/>
    </row>
    <row r="93" spans="2:3">
      <c r="B93" s="26"/>
      <c r="C93" s="26"/>
    </row>
    <row r="94" spans="2:3">
      <c r="B94" s="26"/>
      <c r="C94" s="26"/>
    </row>
    <row r="95" spans="2:3">
      <c r="B95" s="26"/>
      <c r="C95" s="26"/>
    </row>
    <row r="96" spans="2:3">
      <c r="B96" s="26"/>
      <c r="C96" s="26"/>
    </row>
    <row r="97" spans="2:3">
      <c r="B97" s="26"/>
      <c r="C97" s="26"/>
    </row>
    <row r="98" spans="2:3">
      <c r="B98" s="26"/>
      <c r="C98" s="26"/>
    </row>
    <row r="99" spans="2:3">
      <c r="B99" s="26"/>
      <c r="C99" s="26"/>
    </row>
    <row r="100" spans="2:3">
      <c r="B100" s="26"/>
      <c r="C100" s="26"/>
    </row>
    <row r="101" spans="2:3">
      <c r="B101" s="26"/>
      <c r="C101" s="26"/>
    </row>
    <row r="102" spans="2:3">
      <c r="B102" s="26"/>
      <c r="C102" s="26"/>
    </row>
    <row r="103" spans="2:3">
      <c r="B103" s="26"/>
      <c r="C103" s="26"/>
    </row>
    <row r="104" spans="2:3">
      <c r="B104" s="26"/>
      <c r="C104" s="26"/>
    </row>
    <row r="105" spans="2:3">
      <c r="B105" s="26"/>
      <c r="C105" s="26"/>
    </row>
    <row r="106" spans="2:3">
      <c r="B106" s="26"/>
      <c r="C106" s="26"/>
    </row>
    <row r="107" spans="2:3">
      <c r="B107" s="26"/>
      <c r="C107" s="26"/>
    </row>
    <row r="108" spans="2:3">
      <c r="B108" s="26"/>
      <c r="C108" s="26"/>
    </row>
    <row r="109" spans="2:3">
      <c r="B109" s="26"/>
      <c r="C109" s="26"/>
    </row>
    <row r="110" spans="2:3">
      <c r="B110" s="26"/>
      <c r="C110" s="26"/>
    </row>
    <row r="111" spans="2:3">
      <c r="B111" s="26"/>
      <c r="C111" s="26"/>
    </row>
    <row r="112" spans="2:3">
      <c r="B112" s="26"/>
      <c r="C112" s="26"/>
    </row>
    <row r="113" spans="2:3">
      <c r="B113" s="26"/>
      <c r="C113" s="26"/>
    </row>
    <row r="114" spans="2:3">
      <c r="B114" s="26"/>
      <c r="C114" s="26"/>
    </row>
    <row r="115" spans="2:3">
      <c r="B115" s="26"/>
      <c r="C115" s="26"/>
    </row>
    <row r="116" spans="2:3">
      <c r="B116" s="26"/>
      <c r="C116" s="26"/>
    </row>
    <row r="117" spans="2:3">
      <c r="B117" s="26"/>
      <c r="C117" s="26"/>
    </row>
    <row r="118" spans="2:3">
      <c r="B118" s="26"/>
      <c r="C118" s="26"/>
    </row>
    <row r="119" spans="2:3">
      <c r="B119" s="26"/>
      <c r="C119" s="26"/>
    </row>
    <row r="120" spans="2:3">
      <c r="B120" s="26"/>
      <c r="C120" s="26"/>
    </row>
    <row r="121" spans="2:3">
      <c r="B121" s="26"/>
      <c r="C121" s="26"/>
    </row>
    <row r="122" spans="2:3">
      <c r="B122" s="26"/>
      <c r="C122" s="26"/>
    </row>
    <row r="123" spans="2:3">
      <c r="B123" s="26"/>
      <c r="C123" s="26"/>
    </row>
    <row r="124" spans="2:3">
      <c r="B124" s="26"/>
      <c r="C124" s="26"/>
    </row>
    <row r="125" spans="2:3">
      <c r="B125" s="26"/>
      <c r="C125" s="26"/>
    </row>
    <row r="126" spans="2:3">
      <c r="B126" s="26"/>
      <c r="C126" s="26"/>
    </row>
    <row r="127" spans="2:3">
      <c r="B127" s="26"/>
      <c r="C127" s="26"/>
    </row>
    <row r="128" spans="2:3">
      <c r="B128" s="26"/>
      <c r="C128" s="26"/>
    </row>
    <row r="129" spans="2:3">
      <c r="B129" s="26"/>
      <c r="C129" s="26"/>
    </row>
    <row r="130" spans="2:3">
      <c r="B130" s="26"/>
      <c r="C130" s="26"/>
    </row>
    <row r="131" spans="2:3">
      <c r="B131" s="26"/>
      <c r="C131" s="26"/>
    </row>
    <row r="132" spans="2:3">
      <c r="B132" s="26"/>
      <c r="C132" s="26"/>
    </row>
  </sheetData>
  <mergeCells count="44">
    <mergeCell ref="B54:E54"/>
    <mergeCell ref="B55:E55"/>
    <mergeCell ref="B56:E56"/>
    <mergeCell ref="B11:E14"/>
    <mergeCell ref="B48:E48"/>
    <mergeCell ref="B50:E50"/>
    <mergeCell ref="B51:E51"/>
    <mergeCell ref="B52:E52"/>
    <mergeCell ref="B53:E53"/>
    <mergeCell ref="B43:E43"/>
    <mergeCell ref="B44:E44"/>
    <mergeCell ref="B45:E45"/>
    <mergeCell ref="B46:E46"/>
    <mergeCell ref="B47:E47"/>
    <mergeCell ref="C38:E38"/>
    <mergeCell ref="B39:E39"/>
    <mergeCell ref="B40:E40"/>
    <mergeCell ref="B41:E41"/>
    <mergeCell ref="B42:E42"/>
    <mergeCell ref="C33:E33"/>
    <mergeCell ref="C34:E34"/>
    <mergeCell ref="C35:E35"/>
    <mergeCell ref="B36:E36"/>
    <mergeCell ref="C37:E37"/>
    <mergeCell ref="C28:E28"/>
    <mergeCell ref="C29:E29"/>
    <mergeCell ref="C30:E30"/>
    <mergeCell ref="C31:E31"/>
    <mergeCell ref="C32:E32"/>
    <mergeCell ref="B23:E23"/>
    <mergeCell ref="B24:E24"/>
    <mergeCell ref="B25:E25"/>
    <mergeCell ref="B26:E26"/>
    <mergeCell ref="B27:E27"/>
    <mergeCell ref="B7:E7"/>
    <mergeCell ref="B8:E8"/>
    <mergeCell ref="B9:E9"/>
    <mergeCell ref="B10:E10"/>
    <mergeCell ref="B15:E15"/>
    <mergeCell ref="B2:E2"/>
    <mergeCell ref="B3:E3"/>
    <mergeCell ref="B4:E4"/>
    <mergeCell ref="B5:E5"/>
    <mergeCell ref="B6:E6"/>
  </mergeCells>
  <printOptions horizontalCentered="1" verticalCentered="1"/>
  <pageMargins left="0.59027777777777801" right="0.196527777777778" top="0.16875000000000001" bottom="1.6" header="0.31388888888888899" footer="0.31388888888888899"/>
  <pageSetup scale="8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workbookViewId="0">
      <selection activeCell="B21" sqref="B21"/>
    </sheetView>
  </sheetViews>
  <sheetFormatPr defaultColWidth="9" defaultRowHeight="15"/>
  <cols>
    <col min="1" max="1" width="46.28515625" style="1" customWidth="1"/>
    <col min="2" max="2" width="15.7109375" style="1" customWidth="1"/>
    <col min="3" max="3" width="14.140625" style="1" customWidth="1"/>
    <col min="4" max="4" width="12" style="1" customWidth="1"/>
    <col min="5" max="5" width="9.7109375" style="1" customWidth="1"/>
    <col min="6" max="6" width="14.42578125" style="1" customWidth="1"/>
    <col min="7" max="16384" width="9" style="1"/>
  </cols>
  <sheetData>
    <row r="1" spans="1:7">
      <c r="A1" s="487" t="s">
        <v>547</v>
      </c>
      <c r="B1" s="488"/>
      <c r="C1" s="488"/>
      <c r="D1" s="488"/>
      <c r="E1" s="489"/>
    </row>
    <row r="3" spans="1:7">
      <c r="A3" s="2" t="s">
        <v>11</v>
      </c>
      <c r="B3" s="2" t="s">
        <v>548</v>
      </c>
      <c r="C3" s="2" t="s">
        <v>549</v>
      </c>
      <c r="D3" s="2" t="s">
        <v>550</v>
      </c>
      <c r="E3" s="2"/>
    </row>
    <row r="4" spans="1:7">
      <c r="A4" s="2" t="s">
        <v>551</v>
      </c>
      <c r="B4" s="2" t="s">
        <v>552</v>
      </c>
      <c r="C4" s="2" t="s">
        <v>553</v>
      </c>
      <c r="D4" s="2" t="s">
        <v>554</v>
      </c>
      <c r="E4" s="2" t="s">
        <v>312</v>
      </c>
    </row>
    <row r="5" spans="1:7">
      <c r="A5" s="3" t="s">
        <v>555</v>
      </c>
      <c r="B5" s="3">
        <v>-28885341</v>
      </c>
      <c r="C5" s="3">
        <f>31855208.71</f>
        <v>31855208.710000001</v>
      </c>
      <c r="D5" s="3">
        <v>-17914.759999999998</v>
      </c>
      <c r="E5" s="3">
        <f>B5+C5+D5</f>
        <v>2951952.9500000011</v>
      </c>
    </row>
    <row r="6" spans="1:7">
      <c r="A6" s="3" t="s">
        <v>556</v>
      </c>
      <c r="B6" s="3">
        <v>0</v>
      </c>
      <c r="C6" s="3">
        <v>0</v>
      </c>
      <c r="D6" s="3">
        <v>0</v>
      </c>
      <c r="E6" s="3">
        <v>0</v>
      </c>
    </row>
    <row r="7" spans="1:7">
      <c r="A7" s="3" t="s">
        <v>557</v>
      </c>
      <c r="B7" s="3">
        <v>0</v>
      </c>
      <c r="C7" s="3">
        <v>0</v>
      </c>
      <c r="D7" s="3">
        <v>0</v>
      </c>
      <c r="E7" s="3">
        <v>0</v>
      </c>
    </row>
    <row r="8" spans="1:7">
      <c r="A8" s="3"/>
      <c r="B8" s="3">
        <f>SUM(B5:B7)</f>
        <v>-28885341</v>
      </c>
      <c r="C8" s="3">
        <f>SUM(C5:C7)</f>
        <v>31855208.710000001</v>
      </c>
      <c r="D8" s="3">
        <f>SUM(D5:D7)</f>
        <v>-17914.759999999998</v>
      </c>
      <c r="E8" s="3">
        <f>SUM(E5:E7)</f>
        <v>2951952.9500000011</v>
      </c>
    </row>
    <row r="9" spans="1:7">
      <c r="A9" s="3"/>
      <c r="B9" s="3"/>
      <c r="C9" s="3"/>
      <c r="D9" s="3"/>
      <c r="E9" s="3"/>
    </row>
    <row r="10" spans="1:7">
      <c r="A10" s="490" t="s">
        <v>312</v>
      </c>
      <c r="B10" s="491"/>
      <c r="C10" s="3"/>
      <c r="D10" s="3">
        <f>C8+D8</f>
        <v>31837293.949999999</v>
      </c>
      <c r="E10" s="3"/>
    </row>
    <row r="12" spans="1:7">
      <c r="A12" s="3" t="s">
        <v>558</v>
      </c>
      <c r="B12" s="4">
        <v>120774459</v>
      </c>
      <c r="F12" s="3">
        <v>120774866.76000001</v>
      </c>
      <c r="G12" s="1" t="s">
        <v>559</v>
      </c>
    </row>
    <row r="13" spans="1:7">
      <c r="A13" s="3" t="s">
        <v>560</v>
      </c>
      <c r="B13" s="3">
        <v>28885341</v>
      </c>
      <c r="F13" s="1">
        <f>B12</f>
        <v>120774459</v>
      </c>
      <c r="G13" s="1" t="s">
        <v>561</v>
      </c>
    </row>
    <row r="14" spans="1:7">
      <c r="A14" s="3" t="s">
        <v>562</v>
      </c>
      <c r="B14" s="5">
        <f>B12-B13</f>
        <v>91889118</v>
      </c>
      <c r="F14" s="1">
        <f>F12-F13</f>
        <v>407.76000000536442</v>
      </c>
    </row>
    <row r="16" spans="1:7">
      <c r="A16" s="3" t="s">
        <v>563</v>
      </c>
      <c r="B16" s="3">
        <v>116078592</v>
      </c>
    </row>
    <row r="17" spans="1:2">
      <c r="A17" s="3" t="s">
        <v>560</v>
      </c>
      <c r="B17" s="3">
        <v>28885341</v>
      </c>
    </row>
    <row r="18" spans="1:2">
      <c r="A18" s="3" t="s">
        <v>564</v>
      </c>
      <c r="B18" s="3">
        <f>B16-B17</f>
        <v>87193251</v>
      </c>
    </row>
    <row r="20" spans="1:2">
      <c r="A20" s="3" t="s">
        <v>565</v>
      </c>
      <c r="B20" s="3">
        <v>0</v>
      </c>
    </row>
    <row r="21" spans="1:2">
      <c r="A21" s="3" t="s">
        <v>560</v>
      </c>
      <c r="B21" s="3">
        <v>28885341</v>
      </c>
    </row>
    <row r="22" spans="1:2">
      <c r="A22" s="3" t="s">
        <v>566</v>
      </c>
      <c r="B22" s="3">
        <f>B20-B21</f>
        <v>-28885341</v>
      </c>
    </row>
    <row r="24" spans="1:2">
      <c r="A24" s="3" t="s">
        <v>564</v>
      </c>
      <c r="B24" s="3">
        <f>B18</f>
        <v>87193251</v>
      </c>
    </row>
    <row r="25" spans="1:2">
      <c r="A25" s="3" t="s">
        <v>137</v>
      </c>
      <c r="B25" s="3"/>
    </row>
    <row r="26" spans="1:2">
      <c r="A26" s="3" t="s">
        <v>567</v>
      </c>
      <c r="B26" s="6">
        <f>B22</f>
        <v>-28885341</v>
      </c>
    </row>
    <row r="27" spans="1:2">
      <c r="A27" s="3" t="s">
        <v>568</v>
      </c>
      <c r="B27" s="4">
        <f>B24-B26</f>
        <v>116078592</v>
      </c>
    </row>
  </sheetData>
  <mergeCells count="2">
    <mergeCell ref="A1:E1"/>
    <mergeCell ref="A10:B10"/>
  </mergeCells>
  <pageMargins left="0.69930555555555596" right="0.69930555555555596" top="0.75" bottom="0.75" header="0.3" footer="0.3"/>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Link</vt:lpstr>
      <vt:lpstr>BS</vt:lpstr>
      <vt:lpstr>P &amp; L</vt:lpstr>
      <vt:lpstr>Sch</vt:lpstr>
      <vt:lpstr>Grouping 16-17</vt:lpstr>
      <vt:lpstr>F.A.</vt:lpstr>
      <vt:lpstr>Notes</vt:lpstr>
      <vt:lpstr>Sch 24 25 26</vt:lpstr>
      <vt:lpstr>PARTY CONTROL</vt:lpstr>
      <vt:lpstr>Sheet1</vt:lpstr>
      <vt:lpstr>BS!Print_Area</vt:lpstr>
      <vt:lpstr>F.A.!Print_Area</vt:lpstr>
      <vt:lpstr>'Grouping 16-17'!Print_Area</vt:lpstr>
      <vt:lpstr>Notes!Print_Area</vt:lpstr>
      <vt:lpstr>'P &amp; L'!Print_Area</vt:lpstr>
      <vt:lpstr>Sch!Print_Area</vt:lpstr>
      <vt:lpstr>'Sch 24 25 26'!Print_Area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vivek karia</cp:lastModifiedBy>
  <cp:lastPrinted>2018-05-29T10:17:36Z</cp:lastPrinted>
  <dcterms:created xsi:type="dcterms:W3CDTF">2014-08-29T12:43:00Z</dcterms:created>
  <dcterms:modified xsi:type="dcterms:W3CDTF">2018-05-30T07:49:22Z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1033-10.2.0.6020</vt:lpwstr>
  </property>
</Properties>
</file>